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シート" sheetId="1" r:id="rId1"/>
    <sheet name="入力例1" sheetId="6" r:id="rId2"/>
    <sheet name="入力例2" sheetId="7" r:id="rId3"/>
  </sheets>
  <definedNames>
    <definedName name="_xlnm.Print_Area" localSheetId="0">入力シート!$A$1:$K$34</definedName>
    <definedName name="_xlnm.Print_Area" localSheetId="1">入力例1!$A$1:$K$34</definedName>
    <definedName name="_xlnm.Print_Area" localSheetId="2">入力例2!$A$1:$K$34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7" l="1"/>
  <c r="B58" i="7"/>
  <c r="I10" i="7" s="1"/>
  <c r="Q57" i="7"/>
  <c r="L57" i="7"/>
  <c r="G57" i="7"/>
  <c r="D57" i="7"/>
  <c r="B57" i="7"/>
  <c r="Q56" i="7"/>
  <c r="L56" i="7"/>
  <c r="G56" i="7"/>
  <c r="D56" i="7"/>
  <c r="B56" i="7"/>
  <c r="Q55" i="7"/>
  <c r="L55" i="7"/>
  <c r="G55" i="7"/>
  <c r="D55" i="7"/>
  <c r="B55" i="7"/>
  <c r="D54" i="7"/>
  <c r="B54" i="7"/>
  <c r="D53" i="7"/>
  <c r="D60" i="7" s="1"/>
  <c r="C53" i="7"/>
  <c r="B53" i="7"/>
  <c r="I5" i="7" s="1"/>
  <c r="C31" i="7"/>
  <c r="J9" i="7"/>
  <c r="K57" i="7" s="1"/>
  <c r="M57" i="7" s="1"/>
  <c r="N57" i="7" s="1"/>
  <c r="O57" i="7" s="1"/>
  <c r="I9" i="7"/>
  <c r="J8" i="7"/>
  <c r="K56" i="7" s="1"/>
  <c r="M56" i="7" s="1"/>
  <c r="N56" i="7" s="1"/>
  <c r="O56" i="7" s="1"/>
  <c r="I8" i="7"/>
  <c r="J7" i="7"/>
  <c r="P55" i="7" s="1"/>
  <c r="R55" i="7" s="1"/>
  <c r="S55" i="7" s="1"/>
  <c r="T55" i="7" s="1"/>
  <c r="I7" i="7"/>
  <c r="J6" i="7"/>
  <c r="P54" i="7" s="1"/>
  <c r="I6" i="7"/>
  <c r="J5" i="7"/>
  <c r="P53" i="7" s="1"/>
  <c r="D58" i="6"/>
  <c r="B58" i="6"/>
  <c r="Q57" i="6"/>
  <c r="L57" i="6"/>
  <c r="G57" i="6"/>
  <c r="D57" i="6"/>
  <c r="B57" i="6"/>
  <c r="Q56" i="6"/>
  <c r="L56" i="6"/>
  <c r="G56" i="6"/>
  <c r="D56" i="6"/>
  <c r="B56" i="6"/>
  <c r="Q55" i="6"/>
  <c r="L55" i="6"/>
  <c r="G55" i="6"/>
  <c r="D55" i="6"/>
  <c r="B55" i="6"/>
  <c r="D54" i="6"/>
  <c r="B54" i="6"/>
  <c r="D53" i="6"/>
  <c r="D60" i="6" s="1"/>
  <c r="C53" i="6"/>
  <c r="B53" i="6"/>
  <c r="C31" i="6"/>
  <c r="I10" i="6"/>
  <c r="J9" i="6"/>
  <c r="K57" i="6" s="1"/>
  <c r="I9" i="6"/>
  <c r="J8" i="6"/>
  <c r="K56" i="6" s="1"/>
  <c r="I8" i="6"/>
  <c r="J7" i="6"/>
  <c r="P55" i="6" s="1"/>
  <c r="I7" i="6"/>
  <c r="J6" i="6"/>
  <c r="P54" i="6" s="1"/>
  <c r="I6" i="6"/>
  <c r="J5" i="6"/>
  <c r="P53" i="6" s="1"/>
  <c r="I5" i="6"/>
  <c r="E57" i="6" s="1"/>
  <c r="J5" i="1"/>
  <c r="F53" i="1" s="1"/>
  <c r="B53" i="1"/>
  <c r="I5" i="1" s="1"/>
  <c r="M57" i="6" l="1"/>
  <c r="N57" i="6" s="1"/>
  <c r="O57" i="6" s="1"/>
  <c r="E57" i="7"/>
  <c r="R55" i="6"/>
  <c r="S55" i="6" s="1"/>
  <c r="T55" i="6" s="1"/>
  <c r="M56" i="6"/>
  <c r="N56" i="6" s="1"/>
  <c r="O56" i="6" s="1"/>
  <c r="E53" i="7"/>
  <c r="K53" i="7"/>
  <c r="E54" i="7"/>
  <c r="K54" i="7"/>
  <c r="E55" i="7"/>
  <c r="K55" i="7"/>
  <c r="M55" i="7" s="1"/>
  <c r="N55" i="7" s="1"/>
  <c r="O55" i="7" s="1"/>
  <c r="F56" i="7"/>
  <c r="H56" i="7" s="1"/>
  <c r="I56" i="7" s="1"/>
  <c r="J56" i="7" s="1"/>
  <c r="P56" i="7"/>
  <c r="R56" i="7" s="1"/>
  <c r="S56" i="7" s="1"/>
  <c r="T56" i="7" s="1"/>
  <c r="F57" i="7"/>
  <c r="H57" i="7" s="1"/>
  <c r="I57" i="7" s="1"/>
  <c r="J57" i="7" s="1"/>
  <c r="P57" i="7"/>
  <c r="R57" i="7" s="1"/>
  <c r="S57" i="7" s="1"/>
  <c r="T57" i="7" s="1"/>
  <c r="F53" i="7"/>
  <c r="F54" i="7"/>
  <c r="F55" i="7"/>
  <c r="H55" i="7" s="1"/>
  <c r="I55" i="7" s="1"/>
  <c r="J55" i="7" s="1"/>
  <c r="E53" i="6"/>
  <c r="K53" i="6"/>
  <c r="E54" i="6"/>
  <c r="K54" i="6"/>
  <c r="E55" i="6"/>
  <c r="K55" i="6"/>
  <c r="M55" i="6" s="1"/>
  <c r="N55" i="6" s="1"/>
  <c r="O55" i="6" s="1"/>
  <c r="F56" i="6"/>
  <c r="H56" i="6" s="1"/>
  <c r="I56" i="6" s="1"/>
  <c r="J56" i="6" s="1"/>
  <c r="P56" i="6"/>
  <c r="R56" i="6" s="1"/>
  <c r="S56" i="6" s="1"/>
  <c r="T56" i="6" s="1"/>
  <c r="F57" i="6"/>
  <c r="H57" i="6" s="1"/>
  <c r="I57" i="6" s="1"/>
  <c r="J57" i="6" s="1"/>
  <c r="P57" i="6"/>
  <c r="R57" i="6" s="1"/>
  <c r="S57" i="6" s="1"/>
  <c r="T57" i="6" s="1"/>
  <c r="F53" i="6"/>
  <c r="F54" i="6"/>
  <c r="F55" i="6"/>
  <c r="H55" i="6" s="1"/>
  <c r="I55" i="6" s="1"/>
  <c r="J55" i="6" s="1"/>
  <c r="D58" i="1"/>
  <c r="D57" i="1"/>
  <c r="D56" i="1"/>
  <c r="D55" i="1"/>
  <c r="D54" i="1"/>
  <c r="D53" i="1"/>
  <c r="C53" i="1"/>
  <c r="J9" i="1"/>
  <c r="J8" i="1"/>
  <c r="J7" i="1"/>
  <c r="J6" i="1"/>
  <c r="E59" i="7" l="1"/>
  <c r="E26" i="7" s="1"/>
  <c r="E59" i="6"/>
  <c r="E60" i="6" s="1"/>
  <c r="E60" i="7"/>
  <c r="D60" i="1"/>
  <c r="E26" i="6" l="1"/>
  <c r="L54" i="7"/>
  <c r="M54" i="7" s="1"/>
  <c r="N54" i="7" s="1"/>
  <c r="O54" i="7" s="1"/>
  <c r="L53" i="7"/>
  <c r="M53" i="7" s="1"/>
  <c r="N53" i="7" s="1"/>
  <c r="O53" i="7" s="1"/>
  <c r="O59" i="7" s="1"/>
  <c r="O60" i="7" s="1"/>
  <c r="Q54" i="7"/>
  <c r="R54" i="7" s="1"/>
  <c r="S54" i="7" s="1"/>
  <c r="T54" i="7" s="1"/>
  <c r="G54" i="7"/>
  <c r="H54" i="7" s="1"/>
  <c r="I54" i="7" s="1"/>
  <c r="J54" i="7" s="1"/>
  <c r="Q53" i="7"/>
  <c r="R53" i="7" s="1"/>
  <c r="S53" i="7" s="1"/>
  <c r="T53" i="7" s="1"/>
  <c r="T59" i="7" s="1"/>
  <c r="T60" i="7" s="1"/>
  <c r="G53" i="7"/>
  <c r="H53" i="7" s="1"/>
  <c r="I53" i="7" s="1"/>
  <c r="J53" i="7" s="1"/>
  <c r="J59" i="7" s="1"/>
  <c r="J60" i="7" s="1"/>
  <c r="L54" i="6"/>
  <c r="M54" i="6" s="1"/>
  <c r="N54" i="6" s="1"/>
  <c r="O54" i="6" s="1"/>
  <c r="L53" i="6"/>
  <c r="M53" i="6" s="1"/>
  <c r="N53" i="6" s="1"/>
  <c r="O53" i="6" s="1"/>
  <c r="Q54" i="6"/>
  <c r="R54" i="6" s="1"/>
  <c r="S54" i="6" s="1"/>
  <c r="T54" i="6" s="1"/>
  <c r="G54" i="6"/>
  <c r="H54" i="6" s="1"/>
  <c r="I54" i="6" s="1"/>
  <c r="J54" i="6" s="1"/>
  <c r="Q53" i="6"/>
  <c r="R53" i="6" s="1"/>
  <c r="S53" i="6" s="1"/>
  <c r="T53" i="6" s="1"/>
  <c r="T59" i="6" s="1"/>
  <c r="T60" i="6" s="1"/>
  <c r="G53" i="6"/>
  <c r="H53" i="6" s="1"/>
  <c r="I53" i="6" s="1"/>
  <c r="J53" i="6" s="1"/>
  <c r="E55" i="1"/>
  <c r="E53" i="1"/>
  <c r="E54" i="1"/>
  <c r="A26" i="7" l="1"/>
  <c r="C26" i="7" s="1"/>
  <c r="J59" i="6"/>
  <c r="J60" i="6" s="1"/>
  <c r="O59" i="6"/>
  <c r="O60" i="6" s="1"/>
  <c r="C31" i="1"/>
  <c r="B58" i="1"/>
  <c r="I10" i="1" s="1"/>
  <c r="B57" i="1"/>
  <c r="I9" i="1" s="1"/>
  <c r="B56" i="1"/>
  <c r="I8" i="1" s="1"/>
  <c r="B55" i="1"/>
  <c r="I7" i="1" s="1"/>
  <c r="B54" i="1"/>
  <c r="I6" i="1" s="1"/>
  <c r="E31" i="7" l="1"/>
  <c r="E57" i="1"/>
  <c r="A26" i="6"/>
  <c r="C26" i="6" s="1"/>
  <c r="P55" i="1"/>
  <c r="K55" i="1"/>
  <c r="F55" i="1"/>
  <c r="P57" i="1"/>
  <c r="K57" i="1"/>
  <c r="F57" i="1"/>
  <c r="P54" i="1"/>
  <c r="K54" i="1"/>
  <c r="F54" i="1"/>
  <c r="P56" i="1"/>
  <c r="K56" i="1"/>
  <c r="F56" i="1"/>
  <c r="P53" i="1"/>
  <c r="K53" i="1"/>
  <c r="E59" i="1"/>
  <c r="E31" i="6" l="1"/>
  <c r="E26" i="1"/>
  <c r="E60" i="1" l="1"/>
  <c r="L57" i="1" l="1"/>
  <c r="M57" i="1" s="1"/>
  <c r="N57" i="1" s="1"/>
  <c r="O57" i="1" s="1"/>
  <c r="G57" i="1"/>
  <c r="H57" i="1" s="1"/>
  <c r="I57" i="1" s="1"/>
  <c r="J57" i="1" s="1"/>
  <c r="Q57" i="1"/>
  <c r="R57" i="1" s="1"/>
  <c r="S57" i="1" s="1"/>
  <c r="T57" i="1" s="1"/>
  <c r="L56" i="1"/>
  <c r="M56" i="1" s="1"/>
  <c r="N56" i="1" s="1"/>
  <c r="O56" i="1" s="1"/>
  <c r="G56" i="1"/>
  <c r="H56" i="1" s="1"/>
  <c r="I56" i="1" s="1"/>
  <c r="J56" i="1" s="1"/>
  <c r="Q56" i="1"/>
  <c r="R56" i="1" s="1"/>
  <c r="S56" i="1" s="1"/>
  <c r="T56" i="1" s="1"/>
  <c r="L55" i="1"/>
  <c r="M55" i="1" s="1"/>
  <c r="N55" i="1" s="1"/>
  <c r="O55" i="1" s="1"/>
  <c r="G55" i="1"/>
  <c r="L54" i="1"/>
  <c r="M54" i="1" s="1"/>
  <c r="N54" i="1" s="1"/>
  <c r="O54" i="1" s="1"/>
  <c r="G54" i="1"/>
  <c r="H54" i="1" s="1"/>
  <c r="I54" i="1" s="1"/>
  <c r="J54" i="1" s="1"/>
  <c r="G53" i="1"/>
  <c r="H53" i="1" s="1"/>
  <c r="I53" i="1" s="1"/>
  <c r="J53" i="1" s="1"/>
  <c r="L53" i="1"/>
  <c r="M53" i="1" s="1"/>
  <c r="N53" i="1" s="1"/>
  <c r="O53" i="1" s="1"/>
  <c r="Q55" i="1"/>
  <c r="R55" i="1" s="1"/>
  <c r="S55" i="1" s="1"/>
  <c r="T55" i="1" s="1"/>
  <c r="Q53" i="1"/>
  <c r="R53" i="1" s="1"/>
  <c r="S53" i="1" s="1"/>
  <c r="T53" i="1" s="1"/>
  <c r="Q54" i="1"/>
  <c r="R54" i="1" s="1"/>
  <c r="S54" i="1" s="1"/>
  <c r="T54" i="1" s="1"/>
  <c r="H55" i="1"/>
  <c r="I55" i="1" s="1"/>
  <c r="J55" i="1" s="1"/>
  <c r="T59" i="1" l="1"/>
  <c r="T60" i="1" s="1"/>
  <c r="J59" i="1"/>
  <c r="J60" i="1" s="1"/>
  <c r="O59" i="1"/>
  <c r="O60" i="1" s="1"/>
  <c r="A26" i="1" l="1"/>
  <c r="C26" i="1" l="1"/>
  <c r="E31" i="1" l="1"/>
</calcChain>
</file>

<file path=xl/sharedStrings.xml><?xml version="1.0" encoding="utf-8"?>
<sst xmlns="http://schemas.openxmlformats.org/spreadsheetml/2006/main" count="346" uniqueCount="88">
  <si>
    <t>所得金額合計</t>
    <rPh sb="0" eb="2">
      <t>ショトク</t>
    </rPh>
    <rPh sb="2" eb="4">
      <t>キンガク</t>
    </rPh>
    <rPh sb="4" eb="6">
      <t>ゴウケイ</t>
    </rPh>
    <phoneticPr fontId="1"/>
  </si>
  <si>
    <t>1月1日時点の年齢</t>
    <rPh sb="1" eb="2">
      <t>ガツ</t>
    </rPh>
    <rPh sb="3" eb="4">
      <t>ニチ</t>
    </rPh>
    <rPh sb="4" eb="6">
      <t>ジテン</t>
    </rPh>
    <rPh sb="7" eb="9">
      <t>ネンレイ</t>
    </rPh>
    <phoneticPr fontId="1"/>
  </si>
  <si>
    <t>年金所得の有無</t>
    <rPh sb="0" eb="2">
      <t>ネンキン</t>
    </rPh>
    <rPh sb="2" eb="4">
      <t>ショトク</t>
    </rPh>
    <rPh sb="5" eb="7">
      <t>ウム</t>
    </rPh>
    <phoneticPr fontId="1"/>
  </si>
  <si>
    <t>国保加入月数</t>
    <rPh sb="0" eb="2">
      <t>コクホ</t>
    </rPh>
    <rPh sb="2" eb="4">
      <t>カニュウ</t>
    </rPh>
    <rPh sb="4" eb="6">
      <t>ツキスウ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</si>
  <si>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</si>
  <si>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</si>
  <si>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</si>
  <si>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</si>
  <si>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</si>
  <si>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擬制世帯主</t>
    <rPh sb="0" eb="2">
      <t>ギセイ</t>
    </rPh>
    <rPh sb="2" eb="5">
      <t>セタイヌシ</t>
    </rPh>
    <phoneticPr fontId="1"/>
  </si>
  <si>
    <t>軽減基準所得</t>
    <rPh sb="0" eb="2">
      <t>ケイゲン</t>
    </rPh>
    <rPh sb="2" eb="4">
      <t>キジュン</t>
    </rPh>
    <rPh sb="4" eb="6">
      <t>ショトク</t>
    </rPh>
    <phoneticPr fontId="1"/>
  </si>
  <si>
    <t>所得割対象額</t>
    <rPh sb="0" eb="2">
      <t>ショトク</t>
    </rPh>
    <rPh sb="2" eb="3">
      <t>ワリ</t>
    </rPh>
    <rPh sb="3" eb="5">
      <t>タイショウ</t>
    </rPh>
    <rPh sb="5" eb="6">
      <t>ガク</t>
    </rPh>
    <phoneticPr fontId="1"/>
  </si>
  <si>
    <t>軽減判定</t>
    <rPh sb="0" eb="2">
      <t>ケイゲン</t>
    </rPh>
    <rPh sb="2" eb="4">
      <t>ハンテイ</t>
    </rPh>
    <phoneticPr fontId="1"/>
  </si>
  <si>
    <t>加入手続時期</t>
    <rPh sb="0" eb="2">
      <t>カニュウ</t>
    </rPh>
    <rPh sb="2" eb="4">
      <t>テツヅ</t>
    </rPh>
    <rPh sb="4" eb="6">
      <t>ジキ</t>
    </rPh>
    <phoneticPr fontId="1"/>
  </si>
  <si>
    <t>プルダウンリスト</t>
    <phoneticPr fontId="1"/>
  </si>
  <si>
    <t>65歳未満</t>
    <rPh sb="2" eb="3">
      <t>サイ</t>
    </rPh>
    <rPh sb="3" eb="5">
      <t>ミマン</t>
    </rPh>
    <phoneticPr fontId="1"/>
  </si>
  <si>
    <t>65歳以上</t>
    <rPh sb="2" eb="3">
      <t>サイ</t>
    </rPh>
    <rPh sb="3" eb="5">
      <t>イジョウ</t>
    </rPh>
    <phoneticPr fontId="1"/>
  </si>
  <si>
    <t>6月中旬までに手続</t>
    <rPh sb="1" eb="2">
      <t>ガツ</t>
    </rPh>
    <rPh sb="2" eb="4">
      <t>チュウジュン</t>
    </rPh>
    <rPh sb="7" eb="9">
      <t>テツヅキ</t>
    </rPh>
    <phoneticPr fontId="1"/>
  </si>
  <si>
    <t>6月中旬～7月中旬までに手続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</si>
  <si>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7月中旬～8月中旬までに手続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</si>
  <si>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8月中旬～9月中旬までに手続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</si>
  <si>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9月中旬～10月中旬までに手続</t>
    <rPh sb="1" eb="2">
      <t>ガツ</t>
    </rPh>
    <rPh sb="2" eb="4">
      <t>チュウジュン</t>
    </rPh>
    <rPh sb="7" eb="8">
      <t>ガツ</t>
    </rPh>
    <rPh sb="8" eb="10">
      <t>チュウジュン</t>
    </rPh>
    <rPh sb="13" eb="15">
      <t>テツヅキ</t>
    </rPh>
    <phoneticPr fontId="1"/>
  </si>
  <si>
    <t>10月中旬～11月中旬までに手続</t>
    <rPh sb="2" eb="3">
      <t>ガツ</t>
    </rPh>
    <rPh sb="3" eb="5">
      <t>チュウジュン</t>
    </rPh>
    <rPh sb="8" eb="9">
      <t>ガツ</t>
    </rPh>
    <rPh sb="9" eb="11">
      <t>チュウジュン</t>
    </rPh>
    <rPh sb="14" eb="16">
      <t>テツヅキ</t>
    </rPh>
    <phoneticPr fontId="1"/>
  </si>
  <si>
    <t>11月中旬～12月中旬までに手続</t>
    <rPh sb="2" eb="3">
      <t>ガツ</t>
    </rPh>
    <rPh sb="3" eb="5">
      <t>チュウジュン</t>
    </rPh>
    <rPh sb="8" eb="9">
      <t>ガツ</t>
    </rPh>
    <rPh sb="9" eb="11">
      <t>チュウジュン</t>
    </rPh>
    <rPh sb="14" eb="16">
      <t>テツヅキ</t>
    </rPh>
    <phoneticPr fontId="1"/>
  </si>
  <si>
    <t>12月中旬～1月中旬までに手続</t>
    <rPh sb="2" eb="3">
      <t>ガツ</t>
    </rPh>
    <rPh sb="3" eb="5">
      <t>チュウジュン</t>
    </rPh>
    <rPh sb="7" eb="8">
      <t>ガツ</t>
    </rPh>
    <rPh sb="8" eb="10">
      <t>チュウジュン</t>
    </rPh>
    <rPh sb="13" eb="15">
      <t>テツヅキ</t>
    </rPh>
    <phoneticPr fontId="1"/>
  </si>
  <si>
    <t>1月中旬～2月中旬までに手続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</si>
  <si>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計算式</t>
    <rPh sb="0" eb="2">
      <t>ケイサン</t>
    </rPh>
    <rPh sb="2" eb="3">
      <t>シキ</t>
    </rPh>
    <phoneticPr fontId="1"/>
  </si>
  <si>
    <t>軽減基準所得-15万円</t>
    <rPh sb="0" eb="2">
      <t>ケイゲン</t>
    </rPh>
    <rPh sb="2" eb="4">
      <t>キジュン</t>
    </rPh>
    <rPh sb="4" eb="6">
      <t>ショトク</t>
    </rPh>
    <rPh sb="9" eb="11">
      <t>マンエン</t>
    </rPh>
    <phoneticPr fontId="1"/>
  </si>
  <si>
    <t>軽減人数</t>
    <rPh sb="0" eb="2">
      <t>ケイゲン</t>
    </rPh>
    <rPh sb="2" eb="4">
      <t>ニンズウ</t>
    </rPh>
    <phoneticPr fontId="1"/>
  </si>
  <si>
    <t>所得割計算</t>
    <rPh sb="0" eb="2">
      <t>ショトク</t>
    </rPh>
    <rPh sb="2" eb="3">
      <t>ワリ</t>
    </rPh>
    <rPh sb="3" eb="5">
      <t>ケイサン</t>
    </rPh>
    <phoneticPr fontId="1"/>
  </si>
  <si>
    <t>均等割計算</t>
    <rPh sb="0" eb="3">
      <t>キントウワリ</t>
    </rPh>
    <rPh sb="3" eb="5">
      <t>ケイサン</t>
    </rPh>
    <phoneticPr fontId="1"/>
  </si>
  <si>
    <t>税額等条件</t>
    <rPh sb="0" eb="2">
      <t>ゼイガク</t>
    </rPh>
    <rPh sb="2" eb="3">
      <t>トウ</t>
    </rPh>
    <rPh sb="3" eb="5">
      <t>ジョウケン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</si>
  <si>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</si>
  <si>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均等割額</t>
    <rPh sb="0" eb="3">
      <t>キントウワリ</t>
    </rPh>
    <rPh sb="3" eb="4">
      <t>ガク</t>
    </rPh>
    <phoneticPr fontId="1"/>
  </si>
  <si>
    <t>5割軽減1人当たり軽減基準額</t>
    <rPh sb="1" eb="2">
      <t>ワリ</t>
    </rPh>
    <rPh sb="2" eb="4">
      <t>ケイゲン</t>
    </rPh>
    <rPh sb="5" eb="6">
      <t>ニン</t>
    </rPh>
    <rPh sb="6" eb="7">
      <t>ア</t>
    </rPh>
    <rPh sb="9" eb="11">
      <t>ケイゲン</t>
    </rPh>
    <rPh sb="11" eb="13">
      <t>キジュン</t>
    </rPh>
    <rPh sb="13" eb="14">
      <t>ガク</t>
    </rPh>
    <phoneticPr fontId="1"/>
  </si>
  <si>
    <t>2割軽減1人当たり軽減基準額</t>
    <rPh sb="1" eb="2">
      <t>ワリ</t>
    </rPh>
    <rPh sb="2" eb="4">
      <t>ケイゲン</t>
    </rPh>
    <rPh sb="5" eb="6">
      <t>ニン</t>
    </rPh>
    <rPh sb="6" eb="7">
      <t>ア</t>
    </rPh>
    <rPh sb="9" eb="11">
      <t>ケイゲン</t>
    </rPh>
    <rPh sb="11" eb="13">
      <t>キジュン</t>
    </rPh>
    <rPh sb="13" eb="14">
      <t>ガク</t>
    </rPh>
    <phoneticPr fontId="1"/>
  </si>
  <si>
    <t>基礎課税分</t>
    <rPh sb="0" eb="2">
      <t>キソ</t>
    </rPh>
    <rPh sb="2" eb="4">
      <t>カゼイ</t>
    </rPh>
    <rPh sb="4" eb="5">
      <t>ブン</t>
    </rPh>
    <phoneticPr fontId="1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</si>
  <si>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</si>
  <si>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</si>
  <si>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課税限度額</t>
    <rPh sb="0" eb="2">
      <t>カゼイ</t>
    </rPh>
    <rPh sb="2" eb="4">
      <t>ゲンド</t>
    </rPh>
    <rPh sb="4" eb="5">
      <t>ガク</t>
    </rPh>
    <phoneticPr fontId="1"/>
  </si>
  <si>
    <t>-</t>
    <phoneticPr fontId="1"/>
  </si>
  <si>
    <t>介護該当月数</t>
    <rPh sb="0" eb="2">
      <t>カイゴ</t>
    </rPh>
    <rPh sb="2" eb="4">
      <t>ガイトウ</t>
    </rPh>
    <rPh sb="4" eb="5">
      <t>ツキ</t>
    </rPh>
    <rPh sb="5" eb="6">
      <t>カズ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</si>
  <si>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</si>
  <si>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</si>
  <si>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4月1日時点で国保加入中</t>
    <rPh sb="1" eb="2">
      <t>ガツ</t>
    </rPh>
    <rPh sb="3" eb="4">
      <t>ニチ</t>
    </rPh>
    <rPh sb="4" eb="6">
      <t>ジテン</t>
    </rPh>
    <rPh sb="7" eb="9">
      <t>コクホ</t>
    </rPh>
    <rPh sb="9" eb="11">
      <t>カニュウ</t>
    </rPh>
    <rPh sb="11" eb="12">
      <t>チュウ</t>
    </rPh>
    <phoneticPr fontId="1"/>
  </si>
  <si>
    <t>支払時期</t>
    <rPh sb="0" eb="2">
      <t>シハライ</t>
    </rPh>
    <rPh sb="2" eb="4">
      <t>ジキ</t>
    </rPh>
    <phoneticPr fontId="1"/>
  </si>
  <si>
    <t>②　お客様の年税額見込等は下表のとおりです。</t>
    <rPh sb="3" eb="5">
      <t>キャクサマ</t>
    </rPh>
    <rPh sb="6" eb="9">
      <t>ネンゼイガク</t>
    </rPh>
    <rPh sb="9" eb="11">
      <t>ミコミ</t>
    </rPh>
    <rPh sb="11" eb="12">
      <t>トウ</t>
    </rPh>
    <rPh sb="13" eb="15">
      <t>カヒョウ</t>
    </rPh>
    <phoneticPr fontId="1"/>
  </si>
  <si>
    <t>③　国保加入手続をする時期を選択すると、支払時期と１回あたりの支払金額見込が表示されます。</t>
    <rPh sb="2" eb="4">
      <t>コクホ</t>
    </rPh>
    <rPh sb="4" eb="6">
      <t>カニュウ</t>
    </rPh>
    <rPh sb="6" eb="8">
      <t>テツヅ</t>
    </rPh>
    <rPh sb="11" eb="13">
      <t>ジキ</t>
    </rPh>
    <rPh sb="14" eb="16">
      <t>センタク</t>
    </rPh>
    <rPh sb="20" eb="22">
      <t>シハライ</t>
    </rPh>
    <rPh sb="22" eb="24">
      <t>ジキ</t>
    </rPh>
    <rPh sb="26" eb="27">
      <t>カイ</t>
    </rPh>
    <rPh sb="31" eb="33">
      <t>シハライ</t>
    </rPh>
    <rPh sb="33" eb="35">
      <t>キンガク</t>
    </rPh>
    <rPh sb="35" eb="37">
      <t>ミコ</t>
    </rPh>
    <rPh sb="38" eb="40">
      <t>ヒョウジ</t>
    </rPh>
    <phoneticPr fontId="1"/>
  </si>
  <si>
    <t>7月末から翌年3月末まで（9回払）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</si>
  <si>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8月末から翌年3月末まで（8回払）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</si>
  <si>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9月末から翌年3月末まで（7回払）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</si>
  <si>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10月末から翌年3月末まで（6回払）</t>
    <rPh sb="2" eb="3">
      <t>ガツ</t>
    </rPh>
    <rPh sb="3" eb="4">
      <t>マツ</t>
    </rPh>
    <rPh sb="6" eb="8">
      <t>ヨクトシ</t>
    </rPh>
    <rPh sb="9" eb="10">
      <t>ガツ</t>
    </rPh>
    <rPh sb="10" eb="11">
      <t>マツ</t>
    </rPh>
    <rPh sb="15" eb="16">
      <t>カイ</t>
    </rPh>
    <rPh sb="16" eb="17">
      <t>ハラ</t>
    </rPh>
    <phoneticPr fontId="1"/>
  </si>
  <si>
    <t>11月末から翌年3月末まで（5回払）</t>
    <rPh sb="2" eb="3">
      <t>ガツ</t>
    </rPh>
    <rPh sb="3" eb="4">
      <t>マツ</t>
    </rPh>
    <rPh sb="6" eb="8">
      <t>ヨクトシ</t>
    </rPh>
    <rPh sb="9" eb="10">
      <t>ガツ</t>
    </rPh>
    <rPh sb="10" eb="11">
      <t>マツ</t>
    </rPh>
    <rPh sb="15" eb="16">
      <t>カイ</t>
    </rPh>
    <rPh sb="16" eb="17">
      <t>ハラ</t>
    </rPh>
    <phoneticPr fontId="1"/>
  </si>
  <si>
    <t>12月25日から翌年3月末まで（4回払）</t>
    <rPh sb="2" eb="3">
      <t>ガツ</t>
    </rPh>
    <rPh sb="5" eb="6">
      <t>ニチ</t>
    </rPh>
    <rPh sb="8" eb="10">
      <t>ヨクトシ</t>
    </rPh>
    <rPh sb="11" eb="12">
      <t>ガツ</t>
    </rPh>
    <rPh sb="12" eb="13">
      <t>マツ</t>
    </rPh>
    <rPh sb="17" eb="18">
      <t>カイ</t>
    </rPh>
    <rPh sb="18" eb="19">
      <t>ハラ</t>
    </rPh>
    <phoneticPr fontId="1"/>
  </si>
  <si>
    <t>1月末から翌年3月末まで（3回払）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</si>
  <si>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2月末から翌年3月末まで（2回払）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</si>
  <si>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3月末（1回払）</t>
    <rPh sb="1" eb="2">
      <t>ガツ</t>
    </rPh>
    <rPh sb="2" eb="3">
      <t>マツ</t>
    </rPh>
    <rPh sb="5" eb="6">
      <t>カイ</t>
    </rPh>
    <rPh sb="6" eb="7">
      <t>ハラ</t>
    </rPh>
    <phoneticPr fontId="1"/>
  </si>
  <si>
    <t>※「年金所得の有無」は、「所得金額合計」の中に公的年金所得を含む場合は「有」を、含まない場合は「無」を入力してください。</t>
    <rPh sb="2" eb="4">
      <t>ネンキン</t>
    </rPh>
    <rPh sb="4" eb="6">
      <t>ショトク</t>
    </rPh>
    <rPh sb="7" eb="9">
      <t>ウム</t>
    </rPh>
    <rPh sb="13" eb="15">
      <t>ショトク</t>
    </rPh>
    <rPh sb="15" eb="17">
      <t>キンガク</t>
    </rPh>
    <rPh sb="17" eb="19">
      <t>ゴウケイ</t>
    </rPh>
    <rPh sb="21" eb="22">
      <t>ナカ</t>
    </rPh>
    <rPh sb="23" eb="25">
      <t>コウテキ</t>
    </rPh>
    <rPh sb="25" eb="27">
      <t>ネンキン</t>
    </rPh>
    <rPh sb="27" eb="29">
      <t>ショトク</t>
    </rPh>
    <rPh sb="30" eb="31">
      <t>フク</t>
    </rPh>
    <rPh sb="32" eb="34">
      <t>バアイ</t>
    </rPh>
    <rPh sb="36" eb="37">
      <t>ア</t>
    </rPh>
    <rPh sb="40" eb="41">
      <t>フク</t>
    </rPh>
    <rPh sb="44" eb="46">
      <t>バアイ</t>
    </rPh>
    <rPh sb="48" eb="49">
      <t>ナ</t>
    </rPh>
    <rPh sb="51" eb="53">
      <t>ニュウリョク</t>
    </rPh>
    <phoneticPr fontId="1"/>
  </si>
  <si>
    <t>※「介護該当月数」は、「国保加入月数」のうち、各月末において40歳以上65歳未満に該当する月数を入力してください。</t>
    <rPh sb="2" eb="4">
      <t>カイゴ</t>
    </rPh>
    <rPh sb="4" eb="6">
      <t>ガイトウ</t>
    </rPh>
    <rPh sb="6" eb="7">
      <t>ツキ</t>
    </rPh>
    <rPh sb="7" eb="8">
      <t>スウ</t>
    </rPh>
    <rPh sb="12" eb="14">
      <t>コクホ</t>
    </rPh>
    <rPh sb="14" eb="16">
      <t>カニュウ</t>
    </rPh>
    <rPh sb="16" eb="17">
      <t>ツキ</t>
    </rPh>
    <rPh sb="17" eb="18">
      <t>スウ</t>
    </rPh>
    <rPh sb="23" eb="26">
      <t>カクゲツマツ</t>
    </rPh>
    <rPh sb="32" eb="33">
      <t>サイ</t>
    </rPh>
    <rPh sb="33" eb="35">
      <t>イジョウ</t>
    </rPh>
    <rPh sb="37" eb="38">
      <t>サイ</t>
    </rPh>
    <rPh sb="38" eb="40">
      <t>ミマン</t>
    </rPh>
    <rPh sb="41" eb="43">
      <t>ガイトウ</t>
    </rPh>
    <rPh sb="45" eb="46">
      <t>ツキ</t>
    </rPh>
    <rPh sb="46" eb="47">
      <t>スウ</t>
    </rPh>
    <rPh sb="48" eb="50">
      <t>ニュウリョク</t>
    </rPh>
    <phoneticPr fontId="1"/>
  </si>
  <si>
    <t>①　国保加入者の内容を「1人目」から「5人目」までに入力し、世帯主が国保に加入しない場合は「擬制世帯主」に入力してください。</t>
    <rPh sb="2" eb="4">
      <t>コクホ</t>
    </rPh>
    <rPh sb="4" eb="7">
      <t>カニュウシャ</t>
    </rPh>
    <rPh sb="8" eb="10">
      <t>ナイヨウ</t>
    </rPh>
    <rPh sb="13" eb="14">
      <t>ニン</t>
    </rPh>
    <rPh sb="14" eb="15">
      <t>メ</t>
    </rPh>
    <rPh sb="20" eb="21">
      <t>ニン</t>
    </rPh>
    <rPh sb="21" eb="22">
      <t>メ</t>
    </rPh>
    <rPh sb="26" eb="28">
      <t>ニュウリョク</t>
    </rPh>
    <rPh sb="30" eb="33">
      <t>セタイヌシ</t>
    </rPh>
    <rPh sb="34" eb="36">
      <t>コクホ</t>
    </rPh>
    <rPh sb="37" eb="39">
      <t>カニュウ</t>
    </rPh>
    <rPh sb="42" eb="44">
      <t>バアイ</t>
    </rPh>
    <rPh sb="46" eb="48">
      <t>ギセイ</t>
    </rPh>
    <rPh sb="48" eb="51">
      <t>セタイヌシ</t>
    </rPh>
    <rPh sb="53" eb="55">
      <t>ニュウリョク</t>
    </rPh>
    <phoneticPr fontId="1"/>
  </si>
  <si>
    <t>年税額見込(円)</t>
    <rPh sb="0" eb="3">
      <t>ネンゼイガク</t>
    </rPh>
    <rPh sb="3" eb="5">
      <t>ミコミ</t>
    </rPh>
    <rPh sb="6" eb="7">
      <t>エン</t>
    </rPh>
    <phoneticPr fontId="1"/>
  </si>
  <si>
    <t>1月分の税額見込(円)</t>
    <rPh sb="1" eb="2">
      <t>ツキ</t>
    </rPh>
    <rPh sb="4" eb="6">
      <t>ゼイガク</t>
    </rPh>
    <rPh sb="6" eb="8">
      <t>ミコミ</t>
    </rPh>
    <rPh sb="9" eb="10">
      <t>エン</t>
    </rPh>
    <phoneticPr fontId="1"/>
  </si>
  <si>
    <t>1回あたりの支払金額見込(円)</t>
    <rPh sb="1" eb="2">
      <t>カイ</t>
    </rPh>
    <rPh sb="6" eb="8">
      <t>シハライ</t>
    </rPh>
    <rPh sb="8" eb="10">
      <t>キンガク</t>
    </rPh>
    <rPh sb="10" eb="12">
      <t>ミコミ</t>
    </rPh>
    <rPh sb="13" eb="14">
      <t>エン</t>
    </rPh>
    <phoneticPr fontId="1"/>
  </si>
  <si>
    <t>　所得が無い方は「0」と入力してください。分離課税の所得も合算してください（退職所得を除く）。譲渡所得は特別控除後の所得を合算してください。</t>
    <rPh sb="1" eb="3">
      <t>ショトク</t>
    </rPh>
    <rPh sb="4" eb="5">
      <t>ナ</t>
    </rPh>
    <rPh sb="6" eb="7">
      <t>カタ</t>
    </rPh>
    <rPh sb="12" eb="14">
      <t>ニュウリョク</t>
    </rPh>
    <rPh sb="21" eb="23">
      <t>ブンリ</t>
    </rPh>
    <rPh sb="61" eb="63">
      <t>ガッサン</t>
    </rPh>
    <phoneticPr fontId="1"/>
  </si>
  <si>
    <t>　例えば、6月13日～10月12日まで加入する場合、国保加入月数は「4」を入力します（月末時点で国保なのは6・7・8・9月の4月）。</t>
    <rPh sb="1" eb="2">
      <t>タト</t>
    </rPh>
    <rPh sb="6" eb="7">
      <t>ガツ</t>
    </rPh>
    <rPh sb="9" eb="10">
      <t>ニチ</t>
    </rPh>
    <rPh sb="13" eb="14">
      <t>ガツ</t>
    </rPh>
    <rPh sb="16" eb="17">
      <t>ニチ</t>
    </rPh>
    <rPh sb="19" eb="21">
      <t>カニュウ</t>
    </rPh>
    <rPh sb="23" eb="25">
      <t>バアイ</t>
    </rPh>
    <rPh sb="26" eb="28">
      <t>コクホ</t>
    </rPh>
    <rPh sb="28" eb="30">
      <t>カニュウ</t>
    </rPh>
    <rPh sb="30" eb="31">
      <t>ツキ</t>
    </rPh>
    <rPh sb="31" eb="32">
      <t>スウ</t>
    </rPh>
    <rPh sb="37" eb="39">
      <t>ニュウリョク</t>
    </rPh>
    <rPh sb="43" eb="45">
      <t>ゲツマツ</t>
    </rPh>
    <rPh sb="45" eb="47">
      <t>ジテン</t>
    </rPh>
    <rPh sb="48" eb="50">
      <t>コクホ</t>
    </rPh>
    <rPh sb="60" eb="61">
      <t>ガツ</t>
    </rPh>
    <rPh sb="63" eb="64">
      <t>ツキ</t>
    </rPh>
    <phoneticPr fontId="1"/>
  </si>
  <si>
    <t>　例えば、6月13日～10月12日まで加入し、8月15日に40歳になる場合、介護該当月数は「2」を入力します（月末時点で国保かつ40歳以上なのは8・9月の2月）。</t>
    <rPh sb="1" eb="2">
      <t>タト</t>
    </rPh>
    <rPh sb="6" eb="7">
      <t>ガツ</t>
    </rPh>
    <rPh sb="9" eb="10">
      <t>ニチ</t>
    </rPh>
    <rPh sb="13" eb="14">
      <t>ガツ</t>
    </rPh>
    <rPh sb="16" eb="17">
      <t>ニチ</t>
    </rPh>
    <rPh sb="19" eb="21">
      <t>カニュウ</t>
    </rPh>
    <rPh sb="24" eb="25">
      <t>ガツ</t>
    </rPh>
    <rPh sb="27" eb="28">
      <t>ニチ</t>
    </rPh>
    <rPh sb="31" eb="32">
      <t>サイ</t>
    </rPh>
    <rPh sb="35" eb="37">
      <t>バアイ</t>
    </rPh>
    <rPh sb="38" eb="40">
      <t>カイゴ</t>
    </rPh>
    <rPh sb="40" eb="42">
      <t>ガイトウ</t>
    </rPh>
    <rPh sb="42" eb="43">
      <t>ツキ</t>
    </rPh>
    <rPh sb="43" eb="44">
      <t>スウ</t>
    </rPh>
    <rPh sb="49" eb="51">
      <t>ニュウリョク</t>
    </rPh>
    <rPh sb="55" eb="56">
      <t>ゲツ</t>
    </rPh>
    <rPh sb="56" eb="57">
      <t>マツ</t>
    </rPh>
    <rPh sb="57" eb="59">
      <t>ジテン</t>
    </rPh>
    <rPh sb="60" eb="62">
      <t>コクホ</t>
    </rPh>
    <rPh sb="66" eb="67">
      <t>サイ</t>
    </rPh>
    <rPh sb="67" eb="69">
      <t>イジョウ</t>
    </rPh>
    <rPh sb="75" eb="76">
      <t>ガツ</t>
    </rPh>
    <rPh sb="78" eb="79">
      <t>ツキ</t>
    </rPh>
    <phoneticPr fontId="1"/>
  </si>
  <si>
    <t>【お問合せ】富士見市役所保険年金課国保税係　℡049-252-7113（直通）</t>
    <rPh sb="2" eb="4">
      <t>トイアワ</t>
    </rPh>
    <rPh sb="6" eb="12">
      <t>フジミシヤクショ</t>
    </rPh>
    <rPh sb="12" eb="14">
      <t>ホケン</t>
    </rPh>
    <rPh sb="14" eb="16">
      <t>ネンキン</t>
    </rPh>
    <rPh sb="16" eb="17">
      <t>カ</t>
    </rPh>
    <rPh sb="17" eb="19">
      <t>コクホ</t>
    </rPh>
    <rPh sb="19" eb="20">
      <t>ゼイ</t>
    </rPh>
    <rPh sb="20" eb="21">
      <t>カカリ</t>
    </rPh>
    <rPh sb="36" eb="38">
      <t>チョクツウ</t>
    </rPh>
    <phoneticPr fontId="1"/>
  </si>
  <si>
    <t>※「1回あたりの支払金額見込」は、3月末まで国保に加入していた場合の額を表示しています（年度途中の国保脱退には対応していません）。</t>
    <rPh sb="3" eb="4">
      <t>カイ</t>
    </rPh>
    <rPh sb="8" eb="10">
      <t>シハラ</t>
    </rPh>
    <rPh sb="10" eb="12">
      <t>キンガク</t>
    </rPh>
    <rPh sb="12" eb="14">
      <t>ミコミ</t>
    </rPh>
    <rPh sb="18" eb="19">
      <t>ガツ</t>
    </rPh>
    <rPh sb="19" eb="20">
      <t>マツ</t>
    </rPh>
    <rPh sb="22" eb="24">
      <t>コクホ</t>
    </rPh>
    <rPh sb="25" eb="27">
      <t>カニュウ</t>
    </rPh>
    <rPh sb="31" eb="33">
      <t>バアイ</t>
    </rPh>
    <rPh sb="34" eb="35">
      <t>ガク</t>
    </rPh>
    <rPh sb="36" eb="38">
      <t>ヒョウジ</t>
    </rPh>
    <rPh sb="44" eb="46">
      <t>ネンド</t>
    </rPh>
    <rPh sb="46" eb="48">
      <t>トチュウ</t>
    </rPh>
    <rPh sb="49" eb="51">
      <t>コクホ</t>
    </rPh>
    <rPh sb="51" eb="53">
      <t>ダッタイ</t>
    </rPh>
    <rPh sb="55" eb="57">
      <t>タイオウ</t>
    </rPh>
    <phoneticPr fontId="1"/>
  </si>
  <si>
    <t>※「1月分の税額見込」は「年税額見込」を①「国保加入月数」に入力した月数のうち最も大きい月数で除したものです。</t>
    <rPh sb="3" eb="4">
      <t>ツキ</t>
    </rPh>
    <rPh sb="4" eb="5">
      <t>ブン</t>
    </rPh>
    <rPh sb="6" eb="8">
      <t>ゼイガク</t>
    </rPh>
    <rPh sb="8" eb="10">
      <t>ミコミ</t>
    </rPh>
    <rPh sb="13" eb="16">
      <t>ネンゼイガク</t>
    </rPh>
    <rPh sb="16" eb="18">
      <t>ミコミ</t>
    </rPh>
    <rPh sb="22" eb="24">
      <t>コクホ</t>
    </rPh>
    <rPh sb="24" eb="26">
      <t>カニュウ</t>
    </rPh>
    <rPh sb="26" eb="28">
      <t>ツキスウ</t>
    </rPh>
    <rPh sb="30" eb="32">
      <t>ニュウリョク</t>
    </rPh>
    <rPh sb="34" eb="35">
      <t>ツキ</t>
    </rPh>
    <rPh sb="35" eb="36">
      <t>スウ</t>
    </rPh>
    <rPh sb="39" eb="40">
      <t>モット</t>
    </rPh>
    <rPh sb="41" eb="42">
      <t>オオ</t>
    </rPh>
    <rPh sb="44" eb="45">
      <t>ツキ</t>
    </rPh>
    <rPh sb="45" eb="46">
      <t>スウ</t>
    </rPh>
    <rPh sb="47" eb="48">
      <t>ジョ</t>
    </rPh>
    <phoneticPr fontId="1"/>
  </si>
  <si>
    <t>入力例1</t>
    <rPh sb="0" eb="2">
      <t>ニュウリョク</t>
    </rPh>
    <rPh sb="2" eb="3">
      <t>レイ</t>
    </rPh>
    <phoneticPr fontId="1"/>
  </si>
  <si>
    <t>入力例2</t>
    <rPh sb="0" eb="2">
      <t>ニュウリョク</t>
    </rPh>
    <rPh sb="2" eb="3">
      <t>レイ</t>
    </rPh>
    <phoneticPr fontId="1"/>
  </si>
  <si>
    <t>合計</t>
    <rPh sb="0" eb="2">
      <t>ゴウケイ</t>
    </rPh>
    <phoneticPr fontId="1"/>
  </si>
  <si>
    <t>1月分</t>
    <rPh sb="1" eb="2">
      <t>ツキ</t>
    </rPh>
    <rPh sb="2" eb="3">
      <t>ブン</t>
    </rPh>
    <phoneticPr fontId="1"/>
  </si>
  <si>
    <t>月割減額後</t>
    <rPh sb="0" eb="2">
      <t>ツキワ</t>
    </rPh>
    <rPh sb="2" eb="4">
      <t>ゲンガク</t>
    </rPh>
    <rPh sb="4" eb="5">
      <t>ゴ</t>
    </rPh>
    <phoneticPr fontId="1"/>
  </si>
  <si>
    <t>※世帯主が国保に加入する場合は「擬制世帯主」には何も入力しないでください(「1人目」から「5人目」までのいずれかに世帯主の内容を入力)。</t>
    <rPh sb="1" eb="4">
      <t>セタイヌシ</t>
    </rPh>
    <rPh sb="5" eb="7">
      <t>コクホ</t>
    </rPh>
    <rPh sb="8" eb="10">
      <t>カニュウ</t>
    </rPh>
    <rPh sb="12" eb="14">
      <t>バアイ</t>
    </rPh>
    <rPh sb="39" eb="40">
      <t>ニン</t>
    </rPh>
    <rPh sb="40" eb="41">
      <t>メ</t>
    </rPh>
    <rPh sb="46" eb="47">
      <t>ニン</t>
    </rPh>
    <rPh sb="47" eb="48">
      <t>メ</t>
    </rPh>
    <rPh sb="57" eb="60">
      <t>セタイヌシ</t>
    </rPh>
    <rPh sb="61" eb="63">
      <t>ナイヨウ</t>
    </rPh>
    <rPh sb="64" eb="66">
      <t>ニュウリョク</t>
    </rPh>
    <phoneticPr fontId="1"/>
  </si>
  <si>
    <t>給与所得の有無</t>
    <rPh sb="0" eb="4">
      <t>キュウヨショトク</t>
    </rPh>
    <rPh sb="5" eb="7">
      <t>ウム</t>
    </rPh>
    <phoneticPr fontId="1"/>
  </si>
  <si>
    <t>※「給与所得の有無」は、「所得金額合計」の中に給与所得を含む場合は「有」を、含まない場合は「無」を入力してください。</t>
    <rPh sb="2" eb="4">
      <t>キュウヨ</t>
    </rPh>
    <rPh sb="4" eb="6">
      <t>ショトク</t>
    </rPh>
    <rPh sb="7" eb="9">
      <t>ウム</t>
    </rPh>
    <rPh sb="13" eb="15">
      <t>ショトク</t>
    </rPh>
    <rPh sb="15" eb="17">
      <t>キンガク</t>
    </rPh>
    <rPh sb="17" eb="19">
      <t>ゴウケイ</t>
    </rPh>
    <rPh sb="21" eb="22">
      <t>ナカ</t>
    </rPh>
    <rPh sb="23" eb="25">
      <t>キュウヨ</t>
    </rPh>
    <rPh sb="25" eb="27">
      <t>ショトク</t>
    </rPh>
    <rPh sb="28" eb="29">
      <t>フク</t>
    </rPh>
    <rPh sb="30" eb="32">
      <t>バアイ</t>
    </rPh>
    <rPh sb="34" eb="35">
      <t>ア</t>
    </rPh>
    <rPh sb="38" eb="39">
      <t>フク</t>
    </rPh>
    <rPh sb="42" eb="44">
      <t>バアイ</t>
    </rPh>
    <rPh sb="46" eb="47">
      <t>ナ</t>
    </rPh>
    <rPh sb="49" eb="51">
      <t>ニュウリョク</t>
    </rPh>
    <phoneticPr fontId="1"/>
  </si>
  <si>
    <t>軽減判定</t>
    <rPh sb="0" eb="2">
      <t>ケイゲン</t>
    </rPh>
    <rPh sb="2" eb="4">
      <t>ハンテイ</t>
    </rPh>
    <phoneticPr fontId="1"/>
  </si>
  <si>
    <t>給与所得者等数</t>
    <rPh sb="0" eb="2">
      <t>キュウヨ</t>
    </rPh>
    <rPh sb="2" eb="5">
      <t>ショトクシャ</t>
    </rPh>
    <rPh sb="5" eb="6">
      <t>トウ</t>
    </rPh>
    <rPh sb="6" eb="7">
      <t>スウ</t>
    </rPh>
    <phoneticPr fontId="1"/>
  </si>
  <si>
    <t>4月1日時点の年齢</t>
    <rPh sb="1" eb="2">
      <t>ガツ</t>
    </rPh>
    <rPh sb="3" eb="4">
      <t>ニチ</t>
    </rPh>
    <rPh sb="4" eb="6">
      <t>ジテン</t>
    </rPh>
    <rPh sb="7" eb="9">
      <t>ネンレイ</t>
    </rPh>
    <phoneticPr fontId="1"/>
  </si>
  <si>
    <t>6歳未満</t>
    <rPh sb="1" eb="2">
      <t>サイ</t>
    </rPh>
    <rPh sb="2" eb="4">
      <t>ミマン</t>
    </rPh>
    <phoneticPr fontId="1"/>
  </si>
  <si>
    <t>6歳以上</t>
    <rPh sb="1" eb="2">
      <t>サイ</t>
    </rPh>
    <rPh sb="2" eb="4">
      <t>イジョウ</t>
    </rPh>
    <phoneticPr fontId="1"/>
  </si>
  <si>
    <r>
      <t>富士見市国民健康保険税試算表(令和６年度)</t>
    </r>
    <r>
      <rPr>
        <sz val="11"/>
        <rFont val="游ゴシック"/>
        <family val="3"/>
        <charset val="128"/>
        <scheme val="minor"/>
      </rPr>
      <t xml:space="preserve"> ※結果は概算額で、実際の税額と異なる場合があります。</t>
    </r>
    <rPh sb="23" eb="25">
      <t>ケッカ</t>
    </rPh>
    <rPh sb="26" eb="28">
      <t>ガイサン</t>
    </rPh>
    <rPh sb="28" eb="29">
      <t>ガク</t>
    </rPh>
    <rPh sb="31" eb="33">
      <t>ジッサイ</t>
    </rPh>
    <rPh sb="34" eb="36">
      <t>ゼイガク</t>
    </rPh>
    <rPh sb="37" eb="38">
      <t>コト</t>
    </rPh>
    <rPh sb="40" eb="42">
      <t>バアイ</t>
    </rPh>
    <phoneticPr fontId="1"/>
  </si>
  <si>
    <r>
      <t>※「所得金額合計」は、</t>
    </r>
    <r>
      <rPr>
        <sz val="11"/>
        <rFont val="游ゴシック"/>
        <family val="3"/>
        <charset val="128"/>
        <scheme val="minor"/>
      </rPr>
      <t>令和5年分の確定申告書の「所得金額」の合計（給与収入のみの方は源泉徴収票の「給与所得控除後の金額」）を入力してください。</t>
    </r>
    <rPh sb="2" eb="4">
      <t>ショトク</t>
    </rPh>
    <rPh sb="4" eb="6">
      <t>キンガク</t>
    </rPh>
    <rPh sb="6" eb="8">
      <t>ゴウケイ</t>
    </rPh>
    <rPh sb="11" eb="12">
      <t>レイ</t>
    </rPh>
    <rPh sb="12" eb="13">
      <t>ワ</t>
    </rPh>
    <rPh sb="14" eb="16">
      <t>ネンブン</t>
    </rPh>
    <rPh sb="17" eb="19">
      <t>カクテイ</t>
    </rPh>
    <rPh sb="19" eb="21">
      <t>シンコク</t>
    </rPh>
    <rPh sb="21" eb="22">
      <t>ショ</t>
    </rPh>
    <rPh sb="24" eb="26">
      <t>ショトク</t>
    </rPh>
    <rPh sb="26" eb="28">
      <t>キンガク</t>
    </rPh>
    <rPh sb="30" eb="32">
      <t>ゴウケイ</t>
    </rPh>
    <rPh sb="33" eb="35">
      <t>キュウヨ</t>
    </rPh>
    <rPh sb="35" eb="37">
      <t>シュウニュウ</t>
    </rPh>
    <rPh sb="40" eb="41">
      <t>カタ</t>
    </rPh>
    <rPh sb="42" eb="44">
      <t>ゲンセン</t>
    </rPh>
    <rPh sb="44" eb="47">
      <t>チョウシュウヒョウ</t>
    </rPh>
    <rPh sb="49" eb="51">
      <t>キュウヨ</t>
    </rPh>
    <rPh sb="51" eb="53">
      <t>ショトク</t>
    </rPh>
    <rPh sb="53" eb="55">
      <t>コウジョ</t>
    </rPh>
    <rPh sb="55" eb="56">
      <t>ゴ</t>
    </rPh>
    <rPh sb="57" eb="59">
      <t>キンガク</t>
    </rPh>
    <rPh sb="62" eb="64">
      <t>ニュウリョク</t>
    </rPh>
    <phoneticPr fontId="1"/>
  </si>
  <si>
    <t>　ただし、令和6年1月1日時点で65歳以上の方は、公的年金所得が15万円超の場合は「有」を、15万円以下の場合は「無」を入力してください。</t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ジテン</t>
    </rPh>
    <rPh sb="18" eb="19">
      <t>サイ</t>
    </rPh>
    <rPh sb="19" eb="21">
      <t>イジョウ</t>
    </rPh>
    <rPh sb="22" eb="23">
      <t>カタ</t>
    </rPh>
    <rPh sb="25" eb="29">
      <t>コウテキネンキン</t>
    </rPh>
    <rPh sb="29" eb="31">
      <t>ショトク</t>
    </rPh>
    <rPh sb="34" eb="36">
      <t>マンエン</t>
    </rPh>
    <rPh sb="36" eb="37">
      <t>チョウ</t>
    </rPh>
    <rPh sb="38" eb="40">
      <t>バアイ</t>
    </rPh>
    <rPh sb="42" eb="43">
      <t>ア</t>
    </rPh>
    <rPh sb="48" eb="50">
      <t>マンエン</t>
    </rPh>
    <rPh sb="50" eb="52">
      <t>イカ</t>
    </rPh>
    <rPh sb="53" eb="55">
      <t>バアイ</t>
    </rPh>
    <rPh sb="57" eb="58">
      <t>ナ</t>
    </rPh>
    <rPh sb="60" eb="62">
      <t>ニュウリョク</t>
    </rPh>
    <phoneticPr fontId="1"/>
  </si>
  <si>
    <t>※「1月1日時点の年齢」は令和6年1月1日時点の年齢について、「65歳以上」「65歳未満」のいずれかを入力してください。</t>
    <rPh sb="3" eb="4">
      <t>ガツ</t>
    </rPh>
    <rPh sb="5" eb="6">
      <t>ニチ</t>
    </rPh>
    <rPh sb="6" eb="8">
      <t>ジテン</t>
    </rPh>
    <rPh sb="9" eb="11">
      <t>ネンレイ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ジテン</t>
    </rPh>
    <rPh sb="24" eb="26">
      <t>ネンレイ</t>
    </rPh>
    <rPh sb="34" eb="35">
      <t>サイ</t>
    </rPh>
    <rPh sb="35" eb="37">
      <t>イジョウ</t>
    </rPh>
    <rPh sb="41" eb="42">
      <t>サイ</t>
    </rPh>
    <rPh sb="42" eb="44">
      <t>ミマン</t>
    </rPh>
    <rPh sb="51" eb="53">
      <t>ニュウリョク</t>
    </rPh>
    <phoneticPr fontId="1"/>
  </si>
  <si>
    <t>※「4月1日時点の年齢」は令和6年4月1日時点の年齢について、「6歳以上」「6歳未満」のいずれかを入力してください。</t>
    <rPh sb="3" eb="4">
      <t>ガツ</t>
    </rPh>
    <rPh sb="5" eb="6">
      <t>ニチ</t>
    </rPh>
    <rPh sb="6" eb="8">
      <t>ジテン</t>
    </rPh>
    <rPh sb="9" eb="11">
      <t>ネンレイ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ジテン</t>
    </rPh>
    <rPh sb="24" eb="26">
      <t>ネンレイ</t>
    </rPh>
    <rPh sb="33" eb="34">
      <t>サイ</t>
    </rPh>
    <rPh sb="34" eb="36">
      <t>イジョウ</t>
    </rPh>
    <rPh sb="39" eb="40">
      <t>サイ</t>
    </rPh>
    <rPh sb="40" eb="42">
      <t>ミマン</t>
    </rPh>
    <rPh sb="49" eb="51">
      <t>ニュウリョク</t>
    </rPh>
    <phoneticPr fontId="1"/>
  </si>
  <si>
    <t>※「国保加入月数」は、令和6年4月から令和7年3月までの各月末における国保加入月数を入力してください。</t>
    <rPh sb="2" eb="4">
      <t>コクホ</t>
    </rPh>
    <rPh sb="4" eb="6">
      <t>カニュウ</t>
    </rPh>
    <rPh sb="6" eb="7">
      <t>ツキ</t>
    </rPh>
    <rPh sb="7" eb="8">
      <t>カズ</t>
    </rPh>
    <rPh sb="11" eb="12">
      <t>レイ</t>
    </rPh>
    <rPh sb="12" eb="13">
      <t>ワ</t>
    </rPh>
    <rPh sb="14" eb="15">
      <t>ネン</t>
    </rPh>
    <rPh sb="16" eb="17">
      <t>ガツ</t>
    </rPh>
    <rPh sb="19" eb="20">
      <t>レイ</t>
    </rPh>
    <rPh sb="20" eb="21">
      <t>ワ</t>
    </rPh>
    <rPh sb="22" eb="23">
      <t>ネン</t>
    </rPh>
    <rPh sb="24" eb="25">
      <t>ガツ</t>
    </rPh>
    <rPh sb="28" eb="29">
      <t>カク</t>
    </rPh>
    <rPh sb="29" eb="31">
      <t>ゲツマツ</t>
    </rPh>
    <rPh sb="35" eb="37">
      <t>コクホ</t>
    </rPh>
    <rPh sb="37" eb="39">
      <t>カニュウ</t>
    </rPh>
    <rPh sb="39" eb="40">
      <t>ツキ</t>
    </rPh>
    <rPh sb="40" eb="41">
      <t>カズ</t>
    </rPh>
    <rPh sb="42" eb="4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</si>
</sst>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38" fontId="0" fillId="0" borderId="1" xfId="1" applyFont="1" applyBorder="1" applyAlignment="1"/>
    <xf numFmtId="38" fontId="0" fillId="0" borderId="0" xfId="1" applyFont="1" applyAlignment="1"/>
    <xf numFmtId="38" fontId="0" fillId="0" borderId="0" xfId="0" applyNumberFormat="1"/>
    <xf numFmtId="38" fontId="0" fillId="0" borderId="1" xfId="1" applyFont="1" applyBorder="1" applyAlignment="1">
      <alignment horizontal="right"/>
    </xf>
    <xf numFmtId="38" fontId="0" fillId="2" borderId="1" xfId="1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shrinkToFit="1"/>
    </xf>
    <xf numFmtId="0" fontId="3" fillId="0" borderId="3" xfId="0" applyFont="1" applyFill="1" applyBorder="1"/>
    <xf numFmtId="0" fontId="4" fillId="0" borderId="0" xfId="0" applyFont="1" applyAlignment="1"/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2" xfId="0" applyNumberFormat="1" applyBorder="1" applyAlignment="1"/>
    <xf numFmtId="38" fontId="0" fillId="0" borderId="0" xfId="0" applyNumberFormat="1" applyBorder="1" applyAlignment="1"/>
    <xf numFmtId="38" fontId="0" fillId="0" borderId="0" xfId="1" applyFont="1" applyBorder="1" applyAlignment="1"/>
    <xf numFmtId="0" fontId="0" fillId="0" borderId="0" xfId="0" applyBorder="1" applyAlignment="1"/>
    <xf numFmtId="10" fontId="6" fillId="0" borderId="0" xfId="0" applyNumberFormat="1" applyFont="1"/>
    <xf numFmtId="38" fontId="6" fillId="0" borderId="0" xfId="1" applyFont="1" applyAlignment="1"/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/>
    <xf numFmtId="0" fontId="0" fillId="0" borderId="0" xfId="0" applyFill="1" applyBorder="1" applyAlignment="1">
      <alignment vertical="center"/>
    </xf>
    <xf numFmtId="0" fontId="8" fillId="0" borderId="2" xfId="0" applyFont="1" applyFill="1" applyBorder="1"/>
    <xf numFmtId="0" fontId="5" fillId="0" borderId="0" xfId="0" applyFont="1" applyAlignment="1"/>
    <xf numFmtId="0" fontId="9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shrinkToFit="1"/>
    </xf>
    <xf numFmtId="38" fontId="0" fillId="0" borderId="1" xfId="1" applyFont="1" applyBorder="1" applyAlignment="1"/>
    <xf numFmtId="0" fontId="0" fillId="3" borderId="1" xfId="0" applyFill="1" applyBorder="1" applyAlignment="1">
      <alignment shrinkToFit="1"/>
    </xf>
    <xf numFmtId="38" fontId="0" fillId="0" borderId="1" xfId="1" applyFont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0" borderId="1" xfId="0" applyBorder="1" applyAlignment="1">
      <alignment shrinkToFit="1"/>
    </xf>
    <xf numFmtId="38" fontId="0" fillId="0" borderId="1" xfId="1" applyFont="1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0" fillId="3" borderId="4" xfId="0" applyFill="1" applyBorder="1" applyAlignment="1">
      <alignment shrinkToFit="1"/>
    </xf>
    <xf numFmtId="0" fontId="0" fillId="3" borderId="5" xfId="0" applyFill="1" applyBorder="1" applyAlignment="1">
      <alignment shrinkToFit="1"/>
    </xf>
    <xf numFmtId="38" fontId="0" fillId="0" borderId="4" xfId="0" applyNumberFormat="1" applyBorder="1" applyAlignment="1"/>
    <xf numFmtId="38" fontId="0" fillId="0" borderId="5" xfId="0" applyNumberFormat="1" applyBorder="1" applyAlignment="1"/>
    <xf numFmtId="38" fontId="0" fillId="0" borderId="4" xfId="1" applyFont="1" applyBorder="1" applyAlignment="1"/>
    <xf numFmtId="38" fontId="0" fillId="0" borderId="5" xfId="1" applyFont="1" applyBorder="1" applyAlignment="1"/>
    <xf numFmtId="0" fontId="0" fillId="3" borderId="1" xfId="0" applyFill="1" applyBorder="1" applyAlignment="1">
      <alignment shrinkToFit="1"/>
    </xf>
    <xf numFmtId="0" fontId="0" fillId="0" borderId="1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11</xdr:row>
      <xdr:rowOff>224117</xdr:rowOff>
    </xdr:from>
    <xdr:to>
      <xdr:col>9</xdr:col>
      <xdr:colOff>1030938</xdr:colOff>
      <xdr:row>18</xdr:row>
      <xdr:rowOff>224116</xdr:rowOff>
    </xdr:to>
    <xdr:sp macro="" textlink="">
      <xdr:nvSpPr>
        <xdr:cNvPr id="2" name="角丸四角形吹き出し 1"/>
        <xdr:cNvSpPr/>
      </xdr:nvSpPr>
      <xdr:spPr>
        <a:xfrm>
          <a:off x="3115236" y="2891117"/>
          <a:ext cx="7194173" cy="1647264"/>
        </a:xfrm>
        <a:prstGeom prst="wedgeRoundRectCallout">
          <a:avLst>
            <a:gd name="adj1" fmla="val 7118"/>
            <a:gd name="adj2" fmla="val -13477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世帯主と配偶者の</a:t>
          </a:r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人が</a:t>
          </a:r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日から国保に加入する場合の入力例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世帯主</a:t>
          </a:r>
          <a:r>
            <a:rPr kumimoji="1" lang="en-US" altLang="ja-JP" sz="1200" b="1">
              <a:solidFill>
                <a:sysClr val="windowText" lastClr="000000"/>
              </a:solidFill>
            </a:rPr>
            <a:t>(68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</a:rPr>
            <a:t>年の所得は年金所得のみで</a:t>
          </a:r>
          <a:r>
            <a:rPr kumimoji="1" lang="en-US" altLang="ja-JP" sz="1200" b="1">
              <a:solidFill>
                <a:sysClr val="windowText" lastClr="000000"/>
              </a:solidFill>
            </a:rPr>
            <a:t>120</a:t>
          </a:r>
          <a:r>
            <a:rPr kumimoji="1" lang="ja-JP" altLang="en-US" sz="1200" b="1">
              <a:solidFill>
                <a:sysClr val="windowText" lastClr="000000"/>
              </a:solidFill>
            </a:rPr>
            <a:t>万円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配偶者</a:t>
          </a:r>
          <a:r>
            <a:rPr kumimoji="1" lang="en-US" altLang="ja-JP" sz="1200" b="1">
              <a:solidFill>
                <a:sysClr val="windowText" lastClr="000000"/>
              </a:solidFill>
            </a:rPr>
            <a:t>(69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</a:rPr>
            <a:t>年の所得は無し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注意点：所得無しの場合は「所得金額合計」に「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」と入力してください。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12</xdr:row>
      <xdr:rowOff>11206</xdr:rowOff>
    </xdr:from>
    <xdr:to>
      <xdr:col>10</xdr:col>
      <xdr:colOff>1</xdr:colOff>
      <xdr:row>19</xdr:row>
      <xdr:rowOff>11206</xdr:rowOff>
    </xdr:to>
    <xdr:sp macro="" textlink="">
      <xdr:nvSpPr>
        <xdr:cNvPr id="2" name="角丸四角形吹き出し 1"/>
        <xdr:cNvSpPr/>
      </xdr:nvSpPr>
      <xdr:spPr>
        <a:xfrm>
          <a:off x="3115236" y="2913530"/>
          <a:ext cx="7194177" cy="1647264"/>
        </a:xfrm>
        <a:prstGeom prst="wedgeRoundRectCallout">
          <a:avLst>
            <a:gd name="adj1" fmla="val 7117"/>
            <a:gd name="adj2" fmla="val -134779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子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人だけが</a:t>
          </a:r>
          <a:r>
            <a:rPr kumimoji="1" lang="en-US" altLang="ja-JP" sz="1400" b="1">
              <a:solidFill>
                <a:sysClr val="windowText" lastClr="000000"/>
              </a:solidFill>
            </a:rPr>
            <a:t>9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日から国保に加入し、世帯主は国保に加入しない場合の入力例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世帯主</a:t>
          </a:r>
          <a:r>
            <a:rPr kumimoji="1" lang="en-US" altLang="ja-JP" sz="1200" b="1">
              <a:solidFill>
                <a:sysClr val="windowText" lastClr="000000"/>
              </a:solidFill>
            </a:rPr>
            <a:t>(68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年の所得は年金所得のみで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120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子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(42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年の所得は給与所得のみで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注意点：世帯主が国保に加入しない場合は「擬制世帯主」に入力してください。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注意点：子は国保加入時点で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歳以上なので、「国保加入月数」「介護該当月数」は共に「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showGridLines="0" tabSelected="1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12"/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10"/>
      <c r="B4" s="10" t="s">
        <v>0</v>
      </c>
      <c r="C4" s="29" t="s">
        <v>75</v>
      </c>
      <c r="D4" s="10" t="s">
        <v>2</v>
      </c>
      <c r="E4" s="10" t="s">
        <v>1</v>
      </c>
      <c r="F4" s="31" t="s">
        <v>79</v>
      </c>
      <c r="G4" s="10" t="s">
        <v>3</v>
      </c>
      <c r="H4" s="10" t="s">
        <v>41</v>
      </c>
      <c r="I4" s="10" t="s">
        <v>10</v>
      </c>
      <c r="J4" s="10" t="s">
        <v>11</v>
      </c>
    </row>
    <row r="5" spans="1:11" x14ac:dyDescent="0.4">
      <c r="A5" s="9" t="s">
        <v>4</v>
      </c>
      <c r="B5" s="8"/>
      <c r="C5" s="8"/>
      <c r="D5" s="8"/>
      <c r="E5" s="8"/>
      <c r="F5" s="8"/>
      <c r="G5" s="8"/>
      <c r="H5" s="8"/>
      <c r="I5" s="4">
        <f>IF(B5=0,0,IF(B5-B53&lt;0,0,B5-B53))</f>
        <v>0</v>
      </c>
      <c r="J5" s="4">
        <f>IF(B5=0,0,IF(B5-430000&lt;0,0,B5-430000))</f>
        <v>0</v>
      </c>
    </row>
    <row r="6" spans="1:11" x14ac:dyDescent="0.4">
      <c r="A6" s="9" t="s">
        <v>5</v>
      </c>
      <c r="B6" s="8"/>
      <c r="C6" s="8"/>
      <c r="D6" s="8"/>
      <c r="E6" s="8"/>
      <c r="F6" s="8"/>
      <c r="G6" s="8"/>
      <c r="H6" s="8"/>
      <c r="I6" s="4">
        <f>IF(B6=0,0,IF(B6-B54&lt;0,0,B6-B54))</f>
        <v>0</v>
      </c>
      <c r="J6" s="30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4">
        <f t="shared" ref="I7:I10" si="0">IF(B7=0,0,IF(B7-B55&lt;0,0,B7-B55))</f>
        <v>0</v>
      </c>
      <c r="J7" s="30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4">
        <f t="shared" si="0"/>
        <v>0</v>
      </c>
      <c r="J8" s="30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4">
        <f t="shared" si="0"/>
        <v>0</v>
      </c>
      <c r="J9" s="30">
        <f>IF(B9=0,0,IF(B9-430000&lt;0,0,B9-430000))</f>
        <v>0</v>
      </c>
    </row>
    <row r="10" spans="1:11" x14ac:dyDescent="0.4">
      <c r="A10" s="9" t="s">
        <v>9</v>
      </c>
      <c r="B10" s="8"/>
      <c r="C10" s="8"/>
      <c r="D10" s="8"/>
      <c r="E10" s="8"/>
      <c r="F10" s="7" t="s">
        <v>40</v>
      </c>
      <c r="G10" s="7" t="s">
        <v>40</v>
      </c>
      <c r="H10" s="7" t="s">
        <v>40</v>
      </c>
      <c r="I10" s="4">
        <f t="shared" si="0"/>
        <v>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9" t="s">
        <v>60</v>
      </c>
      <c r="B25" s="40"/>
      <c r="C25" s="39" t="s">
        <v>61</v>
      </c>
      <c r="D25" s="40"/>
      <c r="E25" s="45" t="s">
        <v>12</v>
      </c>
      <c r="F25" s="45"/>
    </row>
    <row r="26" spans="1:11" x14ac:dyDescent="0.4">
      <c r="A26" s="41">
        <f>ROUNDDOWN(J60,-2)+ROUNDDOWN(O60,-2)+ROUNDDOWN(T60,-2)</f>
        <v>0</v>
      </c>
      <c r="B26" s="42"/>
      <c r="C26" s="43">
        <f>IF(A26=0,0,A26/MAX(G5:G10))</f>
        <v>0</v>
      </c>
      <c r="D26" s="44"/>
      <c r="E26" s="46" t="str">
        <f>IF(E59=0,"軽減なし",E59)</f>
        <v>軽減なし</v>
      </c>
      <c r="F26" s="46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38" t="s">
        <v>13</v>
      </c>
      <c r="B30" s="38"/>
      <c r="C30" s="38" t="s">
        <v>45</v>
      </c>
      <c r="D30" s="38"/>
      <c r="E30" s="33" t="s">
        <v>62</v>
      </c>
      <c r="F30" s="34"/>
      <c r="G30" s="1"/>
      <c r="H30" s="1"/>
      <c r="I30" s="1"/>
      <c r="J30" s="1"/>
      <c r="K30" s="1"/>
    </row>
    <row r="31" spans="1:11" x14ac:dyDescent="0.4">
      <c r="A31" s="37"/>
      <c r="B31" s="37"/>
      <c r="C31" s="35" t="str">
        <f>IF(OR(A31=F37,A31=F38),G37,IF(A31=F39,G39,IF(A31=F40,G40,IF(A31=F41,G41,IF(A31=F42,G42,IF(A31=F43,G43,IF(A31=F44,G44,IF(A31=F45,G45,IF(A31=F46,G46,"")))))))))</f>
        <v/>
      </c>
      <c r="D31" s="35"/>
      <c r="E31" s="36" t="str">
        <f>IF(C31=G37,A26/9,IF(C31=G39,A26/8,IF(C31=G40,A26/7,IF(C31=G41,A26/6,IF(C31=G42,A26/5,IF(C31=G43,A26/4,IF(C31=G44,A26/3,IF(C31=G45,A26/2,IF(C31=G46,A26,"")))))))))</f>
        <v/>
      </c>
      <c r="F31" s="36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6.9500000000000006E-2</v>
      </c>
      <c r="J38" s="20">
        <v>2.1000000000000001E-2</v>
      </c>
      <c r="K38" s="20">
        <v>1.6E-2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28300</v>
      </c>
      <c r="J39" s="21">
        <v>9000</v>
      </c>
      <c r="K39" s="21">
        <v>12600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220000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295000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545000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77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>IF(AND(D5="有",E5="65歳以上"),150000,0)</f>
        <v>0</v>
      </c>
      <c r="C53" s="5">
        <f>COUNTA(B5:B9)</f>
        <v>0</v>
      </c>
      <c r="D53" s="5">
        <f>IF(OR(C5="有",D5="有"),1,0)</f>
        <v>0</v>
      </c>
      <c r="E53" s="5">
        <f>IF(C53=0,0,430000+100000*D60)</f>
        <v>0</v>
      </c>
      <c r="F53" s="5">
        <f>ROUNDDOWN(J5*I$38,0)</f>
        <v>0</v>
      </c>
      <c r="G53" s="5">
        <f>IF(B5="",0,IF(F5="6歳未満",(I$39*(1-E$60))/2,I$39*(1-E$60)))</f>
        <v>0</v>
      </c>
      <c r="H53" s="5">
        <f>SUM(F53:G53)</f>
        <v>0</v>
      </c>
      <c r="I53" s="5">
        <f>H53/12</f>
        <v>0</v>
      </c>
      <c r="J53" s="5">
        <f>I53*G5</f>
        <v>0</v>
      </c>
      <c r="K53" s="5">
        <f>ROUNDDOWN(J5*J$38,0)</f>
        <v>0</v>
      </c>
      <c r="L53" s="5">
        <f>IF(B5="",0,IF(F5="6歳未満",(J$39*(1-E$60))/2,J$39*(1-E$60)))</f>
        <v>0</v>
      </c>
      <c r="M53" s="5">
        <f>SUM(K53:L53)</f>
        <v>0</v>
      </c>
      <c r="N53" s="5">
        <f>M53/12</f>
        <v>0</v>
      </c>
      <c r="O53" s="5">
        <f>N53*G5</f>
        <v>0</v>
      </c>
      <c r="P53" s="5">
        <f>ROUNDDOWN(J5*K$38,0)</f>
        <v>0</v>
      </c>
      <c r="Q53" s="5">
        <f>IF(B5="",0,K$39*(1-E$60))</f>
        <v>0</v>
      </c>
      <c r="R53" s="5">
        <f>SUM(P53:Q53)</f>
        <v>0</v>
      </c>
      <c r="S53" s="5">
        <f>R53/12</f>
        <v>0</v>
      </c>
      <c r="T53" s="5">
        <f>S53*H5</f>
        <v>0</v>
      </c>
      <c r="U53" s="5"/>
      <c r="V53" s="5"/>
      <c r="W53" s="5"/>
    </row>
    <row r="54" spans="1:23" hidden="1" x14ac:dyDescent="0.4">
      <c r="A54" t="s">
        <v>5</v>
      </c>
      <c r="B54" s="5">
        <f>IF(AND(D6="有",E6="65歳以上"),150000,0)</f>
        <v>0</v>
      </c>
      <c r="D54" s="5">
        <f>IF(OR(C6="有",D6="有"),1,0)</f>
        <v>0</v>
      </c>
      <c r="E54" s="5">
        <f>IF(C53=0,0,430000+I42*C53+100000*D60)</f>
        <v>0</v>
      </c>
      <c r="F54" s="5">
        <f>ROUNDDOWN(J6*I$38,0)</f>
        <v>0</v>
      </c>
      <c r="G54" s="5">
        <f>IF(B6="",0,IF(F6="6歳未満",(I$39*(1-E$60))/2,I$39*(1-E$60)))</f>
        <v>0</v>
      </c>
      <c r="H54" s="5">
        <f>SUM(F54:G54)</f>
        <v>0</v>
      </c>
      <c r="I54" s="5">
        <f>H54/12</f>
        <v>0</v>
      </c>
      <c r="J54" s="5">
        <f>I54*G6</f>
        <v>0</v>
      </c>
      <c r="K54" s="5">
        <f>ROUNDDOWN(J6*J$38,0)</f>
        <v>0</v>
      </c>
      <c r="L54" s="5">
        <f>IF(B6="",0,IF(F6="6歳未満",(J$39*(1-E$60))/2,J$39*(1-E$60)))</f>
        <v>0</v>
      </c>
      <c r="M54" s="5">
        <f>SUM(K54:L54)</f>
        <v>0</v>
      </c>
      <c r="N54" s="5">
        <f>M54/12</f>
        <v>0</v>
      </c>
      <c r="O54" s="5">
        <f>N54*G6</f>
        <v>0</v>
      </c>
      <c r="P54" s="5">
        <f>ROUNDDOWN(J6*K$38,0)</f>
        <v>0</v>
      </c>
      <c r="Q54" s="5">
        <f>IF(B6="",0,K$39*(1-E$60))</f>
        <v>0</v>
      </c>
      <c r="R54" s="5">
        <f t="shared" ref="R54:R57" si="1">SUM(P54:Q54)</f>
        <v>0</v>
      </c>
      <c r="S54" s="5">
        <f t="shared" ref="S54:S57" si="2">R54/12</f>
        <v>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ref="B55:B58" si="3">IF(AND(D7="有",E7="65歳以上"),150000,0)</f>
        <v>0</v>
      </c>
      <c r="D55" s="5">
        <f t="shared" ref="D55:D58" si="4">IF(OR(C7="有",D7="有"),1,0)</f>
        <v>0</v>
      </c>
      <c r="E55" s="5">
        <f>IF(C53=0,0,430000+I43*C53+100000*D60)</f>
        <v>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1"/>
        <v>0</v>
      </c>
      <c r="S55" s="5">
        <f t="shared" si="2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3"/>
        <v>0</v>
      </c>
      <c r="D56" s="5">
        <f t="shared" si="4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1"/>
        <v>0</v>
      </c>
      <c r="S56" s="5">
        <f t="shared" si="2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3"/>
        <v>0</v>
      </c>
      <c r="D57" s="5">
        <f t="shared" si="4"/>
        <v>0</v>
      </c>
      <c r="E57" s="6">
        <f>SUM(I5:I10)</f>
        <v>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1"/>
        <v>0</v>
      </c>
      <c r="S57" s="5">
        <f t="shared" si="2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3"/>
        <v>0</v>
      </c>
      <c r="D58" s="5">
        <f t="shared" si="4"/>
        <v>0</v>
      </c>
    </row>
    <row r="59" spans="1:23" hidden="1" x14ac:dyDescent="0.4">
      <c r="E59">
        <f>IF(C53=0,0,IF(E57&lt;=E53,"7割軽減",IF(E57&lt;=E54,"5割軽減",IF(E57&lt;=E55,"2割軽減",0))))</f>
        <v>0</v>
      </c>
      <c r="H59" s="6"/>
      <c r="J59" s="6">
        <f>SUM(J53:J57)</f>
        <v>0</v>
      </c>
      <c r="O59" s="6">
        <f>SUM(O53:O57)</f>
        <v>0</v>
      </c>
      <c r="T59" s="6">
        <f>SUM(T53:T57)</f>
        <v>0</v>
      </c>
    </row>
    <row r="60" spans="1:23" hidden="1" x14ac:dyDescent="0.4">
      <c r="D60" s="6">
        <f>IF(SUM(D53:D58)-1&lt;0,0,SUM(D53:D58)-1)</f>
        <v>0</v>
      </c>
      <c r="E60">
        <f>IF(E59="7割軽減",0.7,IF(E59="5割軽減",0.5,IF(E59="2割軽減",0.2,0)))</f>
        <v>0</v>
      </c>
      <c r="J60" s="5">
        <f>IF(J59&gt;I40*MAX(G5:G9)/12,I40*MAX(G5:G9)/12,J59)</f>
        <v>0</v>
      </c>
      <c r="O60" s="5">
        <f>IF(O59&gt;J40*MAX(G5:G9)/12,J40*MAX(G5:G9)/12,O59)</f>
        <v>0</v>
      </c>
      <c r="T60" s="5">
        <f>IF(T59&gt;K40*MAX(H5:H9)/12,K40*MAX(H5:H9)/12,T59)</f>
        <v>0</v>
      </c>
    </row>
  </sheetData>
  <mergeCells count="12">
    <mergeCell ref="A25:B25"/>
    <mergeCell ref="A26:B26"/>
    <mergeCell ref="C25:D25"/>
    <mergeCell ref="C26:D26"/>
    <mergeCell ref="E25:F25"/>
    <mergeCell ref="E26:F26"/>
    <mergeCell ref="E30:F30"/>
    <mergeCell ref="C31:D31"/>
    <mergeCell ref="E31:F31"/>
    <mergeCell ref="A31:B31"/>
    <mergeCell ref="A30:B30"/>
    <mergeCell ref="C30:D30"/>
  </mergeCells>
  <phoneticPr fontId="1"/>
  <dataValidations count="6">
    <dataValidation type="list" allowBlank="1" showInputMessage="1" showErrorMessage="1" sqref="C5:D10">
      <formula1>$C$37:$C$38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F5:F9">
      <formula1>$D$40:$D$41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0"/>
  <sheetViews>
    <sheetView showGridLines="0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22" t="s">
        <v>69</v>
      </c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31"/>
      <c r="B4" s="31" t="s">
        <v>0</v>
      </c>
      <c r="C4" s="31" t="s">
        <v>75</v>
      </c>
      <c r="D4" s="31" t="s">
        <v>2</v>
      </c>
      <c r="E4" s="31" t="s">
        <v>1</v>
      </c>
      <c r="F4" s="31" t="s">
        <v>79</v>
      </c>
      <c r="G4" s="31" t="s">
        <v>3</v>
      </c>
      <c r="H4" s="31" t="s">
        <v>41</v>
      </c>
      <c r="I4" s="31" t="s">
        <v>10</v>
      </c>
      <c r="J4" s="31" t="s">
        <v>11</v>
      </c>
    </row>
    <row r="5" spans="1:11" x14ac:dyDescent="0.4">
      <c r="A5" s="9" t="s">
        <v>4</v>
      </c>
      <c r="B5" s="8">
        <v>1200000</v>
      </c>
      <c r="C5" s="8" t="s">
        <v>43</v>
      </c>
      <c r="D5" s="8" t="s">
        <v>42</v>
      </c>
      <c r="E5" s="8" t="s">
        <v>16</v>
      </c>
      <c r="F5" s="8" t="s">
        <v>81</v>
      </c>
      <c r="G5" s="8">
        <v>12</v>
      </c>
      <c r="H5" s="8">
        <v>0</v>
      </c>
      <c r="I5" s="32">
        <f t="shared" ref="I5:I10" si="0">IF(B5=0,0,IF(B5-B53&lt;0,0,B5-B53))</f>
        <v>1050000</v>
      </c>
      <c r="J5" s="32">
        <f>IF(B5=0,0,IF(B5-430000&lt;0,0,B5-430000))</f>
        <v>770000</v>
      </c>
    </row>
    <row r="6" spans="1:11" x14ac:dyDescent="0.4">
      <c r="A6" s="9" t="s">
        <v>5</v>
      </c>
      <c r="B6" s="8">
        <v>0</v>
      </c>
      <c r="C6" s="8" t="s">
        <v>43</v>
      </c>
      <c r="D6" s="8" t="s">
        <v>43</v>
      </c>
      <c r="E6" s="8" t="s">
        <v>16</v>
      </c>
      <c r="F6" s="8" t="s">
        <v>81</v>
      </c>
      <c r="G6" s="8">
        <v>12</v>
      </c>
      <c r="H6" s="8">
        <v>0</v>
      </c>
      <c r="I6" s="32">
        <f t="shared" si="0"/>
        <v>0</v>
      </c>
      <c r="J6" s="32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32">
        <f t="shared" si="0"/>
        <v>0</v>
      </c>
      <c r="J7" s="32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32">
        <f t="shared" si="0"/>
        <v>0</v>
      </c>
      <c r="J8" s="32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32">
        <f t="shared" si="0"/>
        <v>0</v>
      </c>
      <c r="J9" s="32">
        <f>IF(B9=0,0,IF(B9-430000&lt;0,0,B9-430000))</f>
        <v>0</v>
      </c>
    </row>
    <row r="10" spans="1:11" x14ac:dyDescent="0.4">
      <c r="A10" s="9" t="s">
        <v>9</v>
      </c>
      <c r="B10" s="8"/>
      <c r="C10" s="8"/>
      <c r="D10" s="8"/>
      <c r="E10" s="8"/>
      <c r="F10" s="7" t="s">
        <v>40</v>
      </c>
      <c r="G10" s="7" t="s">
        <v>40</v>
      </c>
      <c r="H10" s="7" t="s">
        <v>40</v>
      </c>
      <c r="I10" s="32">
        <f t="shared" si="0"/>
        <v>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9" t="s">
        <v>60</v>
      </c>
      <c r="B25" s="40"/>
      <c r="C25" s="39" t="s">
        <v>61</v>
      </c>
      <c r="D25" s="40"/>
      <c r="E25" s="45" t="s">
        <v>12</v>
      </c>
      <c r="F25" s="45"/>
    </row>
    <row r="26" spans="1:11" x14ac:dyDescent="0.4">
      <c r="A26" s="41">
        <f>ROUNDDOWN(J60,-2)+ROUNDDOWN(O60,-2)+ROUNDDOWN(T60,-2)</f>
        <v>129200</v>
      </c>
      <c r="B26" s="42"/>
      <c r="C26" s="43">
        <f>IF(A26=0,0,A26/MAX(G5:G10))</f>
        <v>10766.666666666666</v>
      </c>
      <c r="D26" s="44"/>
      <c r="E26" s="46" t="str">
        <f>IF(E59=0,"軽減なし",E59)</f>
        <v>2割軽減</v>
      </c>
      <c r="F26" s="46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38" t="s">
        <v>13</v>
      </c>
      <c r="B30" s="38"/>
      <c r="C30" s="38" t="s">
        <v>45</v>
      </c>
      <c r="D30" s="38"/>
      <c r="E30" s="33" t="s">
        <v>62</v>
      </c>
      <c r="F30" s="34"/>
      <c r="G30" s="1"/>
      <c r="H30" s="1"/>
      <c r="I30" s="1"/>
      <c r="J30" s="1"/>
      <c r="K30" s="1"/>
    </row>
    <row r="31" spans="1:11" x14ac:dyDescent="0.4">
      <c r="A31" s="37" t="s">
        <v>17</v>
      </c>
      <c r="B31" s="37"/>
      <c r="C31" s="35" t="str">
        <f>IF(OR(A31=F37,A31=F38),G37,IF(A31=F39,G39,IF(A31=F40,G40,IF(A31=F41,G41,IF(A31=F42,G42,IF(A31=F43,G43,IF(A31=F44,G44,IF(A31=F45,G45,IF(A31=F46,G46,"")))))))))</f>
        <v>7月末から翌年3月末まで（9回払）</v>
      </c>
      <c r="D31" s="35"/>
      <c r="E31" s="36">
        <f>IF(C31=G37,A26/9,IF(C31=G39,A26/8,IF(C31=G40,A26/7,IF(C31=G41,A26/6,IF(C31=G42,A26/5,IF(C31=G43,A26/4,IF(C31=G44,A26/3,IF(C31=G45,A26/2,IF(C31=G46,A26,"")))))))))</f>
        <v>14355.555555555555</v>
      </c>
      <c r="F31" s="36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6.9500000000000006E-2</v>
      </c>
      <c r="J38" s="20">
        <v>2.1000000000000001E-2</v>
      </c>
      <c r="K38" s="20">
        <v>1.6E-2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28300</v>
      </c>
      <c r="J39" s="21">
        <v>9000</v>
      </c>
      <c r="K39" s="21">
        <v>12600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220000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295000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545000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12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 t="shared" ref="B53:B58" si="1">IF(AND(D5="有",E5="65歳以上"),150000,0)</f>
        <v>150000</v>
      </c>
      <c r="C53" s="5">
        <f>COUNTA(B5:B9)</f>
        <v>2</v>
      </c>
      <c r="D53" s="5">
        <f t="shared" ref="D53:D58" si="2">IF(OR(C5="有",D5="有"),1,0)</f>
        <v>1</v>
      </c>
      <c r="E53" s="5">
        <f>IF(C53=0,0,430000+100000*D60)</f>
        <v>430000</v>
      </c>
      <c r="F53" s="5">
        <f>ROUNDDOWN(J5*I$38,0)</f>
        <v>53515</v>
      </c>
      <c r="G53" s="5">
        <f>IF(B5="",0,IF(F5="6歳未満",(I$39*(1-E$60))/2,I$39*(1-E$60)))</f>
        <v>22640</v>
      </c>
      <c r="H53" s="5">
        <f>SUM(F53:G53)</f>
        <v>76155</v>
      </c>
      <c r="I53" s="5">
        <f>H53/12</f>
        <v>6346.25</v>
      </c>
      <c r="J53" s="5">
        <f>I53*G5</f>
        <v>76155</v>
      </c>
      <c r="K53" s="5">
        <f>ROUNDDOWN(J5*J$38,0)</f>
        <v>16170</v>
      </c>
      <c r="L53" s="5">
        <f>IF(B5="",0,IF(F5="6歳未満",(J$39*(1-E$60))/2,J$39*(1-E$60)))</f>
        <v>7200</v>
      </c>
      <c r="M53" s="5">
        <f>SUM(K53:L53)</f>
        <v>23370</v>
      </c>
      <c r="N53" s="5">
        <f>M53/12</f>
        <v>1947.5</v>
      </c>
      <c r="O53" s="5">
        <f>N53*G5</f>
        <v>23370</v>
      </c>
      <c r="P53" s="5">
        <f>ROUNDDOWN(J5*K$38,0)</f>
        <v>12320</v>
      </c>
      <c r="Q53" s="5">
        <f>IF(B5="",0,K$39*(1-E$60))</f>
        <v>10080</v>
      </c>
      <c r="R53" s="5">
        <f>SUM(P53:Q53)</f>
        <v>22400</v>
      </c>
      <c r="S53" s="5">
        <f>R53/12</f>
        <v>1866.6666666666667</v>
      </c>
      <c r="T53" s="5">
        <f>S53*H5</f>
        <v>0</v>
      </c>
      <c r="U53" s="5"/>
      <c r="V53" s="5"/>
      <c r="W53" s="5"/>
    </row>
    <row r="54" spans="1:23" hidden="1" x14ac:dyDescent="0.4">
      <c r="A54" t="s">
        <v>5</v>
      </c>
      <c r="B54" s="5">
        <f t="shared" si="1"/>
        <v>0</v>
      </c>
      <c r="D54" s="5">
        <f t="shared" si="2"/>
        <v>0</v>
      </c>
      <c r="E54" s="5">
        <f>IF(C53=0,0,430000+I42*C53+100000*D60)</f>
        <v>1020000</v>
      </c>
      <c r="F54" s="5">
        <f>ROUNDDOWN(J6*I$38,0)</f>
        <v>0</v>
      </c>
      <c r="G54" s="5">
        <f>IF(B6="",0,IF(F6="6歳未満",(I$39*(1-E$60))/2,I$39*(1-E$60)))</f>
        <v>22640</v>
      </c>
      <c r="H54" s="5">
        <f>SUM(F54:G54)</f>
        <v>22640</v>
      </c>
      <c r="I54" s="5">
        <f>H54/12</f>
        <v>1886.6666666666667</v>
      </c>
      <c r="J54" s="5">
        <f>I54*G6</f>
        <v>22640</v>
      </c>
      <c r="K54" s="5">
        <f>ROUNDDOWN(J6*J$38,0)</f>
        <v>0</v>
      </c>
      <c r="L54" s="5">
        <f>IF(B6="",0,IF(F6="6歳未満",(J$39*(1-E$60))/2,J$39*(1-E$60)))</f>
        <v>7200</v>
      </c>
      <c r="M54" s="5">
        <f>SUM(K54:L54)</f>
        <v>7200</v>
      </c>
      <c r="N54" s="5">
        <f>M54/12</f>
        <v>600</v>
      </c>
      <c r="O54" s="5">
        <f>N54*G6</f>
        <v>7200</v>
      </c>
      <c r="P54" s="5">
        <f>ROUNDDOWN(J6*K$38,0)</f>
        <v>0</v>
      </c>
      <c r="Q54" s="5">
        <f>IF(B6="",0,K$39*(1-E$60))</f>
        <v>10080</v>
      </c>
      <c r="R54" s="5">
        <f t="shared" ref="R54:R57" si="3">SUM(P54:Q54)</f>
        <v>10080</v>
      </c>
      <c r="S54" s="5">
        <f t="shared" ref="S54:S57" si="4">R54/12</f>
        <v>840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si="1"/>
        <v>0</v>
      </c>
      <c r="D55" s="5">
        <f t="shared" si="2"/>
        <v>0</v>
      </c>
      <c r="E55" s="5">
        <f>IF(C53=0,0,430000+I43*C53+100000*D60)</f>
        <v>1520000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3"/>
        <v>0</v>
      </c>
      <c r="S55" s="5">
        <f t="shared" si="4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1"/>
        <v>0</v>
      </c>
      <c r="D56" s="5">
        <f t="shared" si="2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3"/>
        <v>0</v>
      </c>
      <c r="S56" s="5">
        <f t="shared" si="4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1"/>
        <v>0</v>
      </c>
      <c r="D57" s="5">
        <f t="shared" si="2"/>
        <v>0</v>
      </c>
      <c r="E57" s="6">
        <f>SUM(I5:I10)</f>
        <v>1050000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3"/>
        <v>0</v>
      </c>
      <c r="S57" s="5">
        <f t="shared" si="4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1"/>
        <v>0</v>
      </c>
      <c r="D58" s="5">
        <f t="shared" si="2"/>
        <v>0</v>
      </c>
    </row>
    <row r="59" spans="1:23" hidden="1" x14ac:dyDescent="0.4">
      <c r="E59" t="str">
        <f>IF(C53=0,0,IF(E57&lt;=E53,"7割軽減",IF(E57&lt;=E54,"5割軽減",IF(E57&lt;=E55,"2割軽減",0))))</f>
        <v>2割軽減</v>
      </c>
      <c r="H59" s="6"/>
      <c r="J59" s="6">
        <f>SUM(J53:J57)</f>
        <v>98795</v>
      </c>
      <c r="O59" s="6">
        <f>SUM(O53:O57)</f>
        <v>30570</v>
      </c>
      <c r="T59" s="6">
        <f>SUM(T53:T57)</f>
        <v>0</v>
      </c>
    </row>
    <row r="60" spans="1:23" hidden="1" x14ac:dyDescent="0.4">
      <c r="D60" s="6">
        <f>IF(SUM(D53:D58)-1&lt;0,0,SUM(D53:D58)-1)</f>
        <v>0</v>
      </c>
      <c r="E60">
        <f>IF(E59="7割軽減",0.7,IF(E59="5割軽減",0.5,IF(E59="2割軽減",0.2,0)))</f>
        <v>0.2</v>
      </c>
      <c r="J60" s="5">
        <f>IF(J59&gt;I40*MAX(G5:G9)/12,I40*MAX(G5:G9)/12,J59)</f>
        <v>98795</v>
      </c>
      <c r="O60" s="5">
        <f>IF(O59&gt;J40*MAX(G5:G9)/12,J40*MAX(G5:G9)/12,O59)</f>
        <v>30570</v>
      </c>
      <c r="T60" s="5">
        <f>IF(T59&gt;K40*MAX(H5:H9)/12,K40*MAX(H5:H9)/12,T59)</f>
        <v>0</v>
      </c>
    </row>
  </sheetData>
  <mergeCells count="12">
    <mergeCell ref="A30:B30"/>
    <mergeCell ref="C30:D30"/>
    <mergeCell ref="E30:F30"/>
    <mergeCell ref="A31:B31"/>
    <mergeCell ref="C31:D31"/>
    <mergeCell ref="E31:F31"/>
    <mergeCell ref="A25:B25"/>
    <mergeCell ref="C25:D25"/>
    <mergeCell ref="E25:F25"/>
    <mergeCell ref="A26:B26"/>
    <mergeCell ref="C26:D26"/>
    <mergeCell ref="E26:F26"/>
  </mergeCells>
  <phoneticPr fontId="1"/>
  <dataValidations count="6">
    <dataValidation type="list" allowBlank="1" showInputMessage="1" showErrorMessage="1" sqref="F5:F9">
      <formula1>$D$40:$D$41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C5:D10">
      <formula1>$C$37:$C$38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0"/>
  <sheetViews>
    <sheetView showGridLines="0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28" t="s">
        <v>70</v>
      </c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31"/>
      <c r="B4" s="31" t="s">
        <v>0</v>
      </c>
      <c r="C4" s="31" t="s">
        <v>75</v>
      </c>
      <c r="D4" s="31" t="s">
        <v>2</v>
      </c>
      <c r="E4" s="31" t="s">
        <v>1</v>
      </c>
      <c r="F4" s="31" t="s">
        <v>79</v>
      </c>
      <c r="G4" s="31" t="s">
        <v>3</v>
      </c>
      <c r="H4" s="31" t="s">
        <v>41</v>
      </c>
      <c r="I4" s="31" t="s">
        <v>10</v>
      </c>
      <c r="J4" s="31" t="s">
        <v>11</v>
      </c>
    </row>
    <row r="5" spans="1:11" x14ac:dyDescent="0.4">
      <c r="A5" s="9" t="s">
        <v>4</v>
      </c>
      <c r="B5" s="8">
        <v>500000</v>
      </c>
      <c r="C5" s="8" t="s">
        <v>42</v>
      </c>
      <c r="D5" s="8" t="s">
        <v>43</v>
      </c>
      <c r="E5" s="8" t="s">
        <v>15</v>
      </c>
      <c r="F5" s="8" t="s">
        <v>81</v>
      </c>
      <c r="G5" s="8">
        <v>7</v>
      </c>
      <c r="H5" s="8">
        <v>7</v>
      </c>
      <c r="I5" s="32">
        <f t="shared" ref="I5:I10" si="0">IF(B5=0,0,IF(B5-B53&lt;0,0,B5-B53))</f>
        <v>500000</v>
      </c>
      <c r="J5" s="32">
        <f>IF(B5=0,0,IF(B5-430000&lt;0,0,B5-430000))</f>
        <v>70000</v>
      </c>
    </row>
    <row r="6" spans="1:11" x14ac:dyDescent="0.4">
      <c r="A6" s="9" t="s">
        <v>5</v>
      </c>
      <c r="B6" s="8"/>
      <c r="C6" s="8"/>
      <c r="D6" s="8"/>
      <c r="E6" s="8"/>
      <c r="F6" s="8"/>
      <c r="G6" s="8"/>
      <c r="H6" s="8"/>
      <c r="I6" s="32">
        <f t="shared" si="0"/>
        <v>0</v>
      </c>
      <c r="J6" s="32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32">
        <f t="shared" si="0"/>
        <v>0</v>
      </c>
      <c r="J7" s="32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32">
        <f t="shared" si="0"/>
        <v>0</v>
      </c>
      <c r="J8" s="32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32">
        <f t="shared" si="0"/>
        <v>0</v>
      </c>
      <c r="J9" s="32">
        <f>IF(B9=0,0,IF(B9-430000&lt;0,0,B9-430000))</f>
        <v>0</v>
      </c>
    </row>
    <row r="10" spans="1:11" x14ac:dyDescent="0.4">
      <c r="A10" s="9" t="s">
        <v>9</v>
      </c>
      <c r="B10" s="8">
        <v>1200000</v>
      </c>
      <c r="C10" s="8" t="s">
        <v>43</v>
      </c>
      <c r="D10" s="8" t="s">
        <v>42</v>
      </c>
      <c r="E10" s="8" t="s">
        <v>16</v>
      </c>
      <c r="F10" s="7" t="s">
        <v>40</v>
      </c>
      <c r="G10" s="7" t="s">
        <v>40</v>
      </c>
      <c r="H10" s="7" t="s">
        <v>40</v>
      </c>
      <c r="I10" s="32">
        <f t="shared" si="0"/>
        <v>1050000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9" t="s">
        <v>60</v>
      </c>
      <c r="B25" s="40"/>
      <c r="C25" s="39" t="s">
        <v>61</v>
      </c>
      <c r="D25" s="40"/>
      <c r="E25" s="45" t="s">
        <v>12</v>
      </c>
      <c r="F25" s="45"/>
    </row>
    <row r="26" spans="1:11" x14ac:dyDescent="0.4">
      <c r="A26" s="41">
        <f>ROUNDDOWN(J60,-2)+ROUNDDOWN(O60,-2)+ROUNDDOWN(T60,-2)</f>
        <v>33400</v>
      </c>
      <c r="B26" s="42"/>
      <c r="C26" s="43">
        <f>IF(A26=0,0,A26/MAX(G5:G10))</f>
        <v>4771.4285714285716</v>
      </c>
      <c r="D26" s="44"/>
      <c r="E26" s="46" t="str">
        <f>IF(E59=0,"軽減なし",E59)</f>
        <v>軽減なし</v>
      </c>
      <c r="F26" s="46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38" t="s">
        <v>13</v>
      </c>
      <c r="B30" s="38"/>
      <c r="C30" s="38" t="s">
        <v>45</v>
      </c>
      <c r="D30" s="38"/>
      <c r="E30" s="33" t="s">
        <v>62</v>
      </c>
      <c r="F30" s="34"/>
      <c r="G30" s="1"/>
      <c r="H30" s="1"/>
      <c r="I30" s="1"/>
      <c r="J30" s="1"/>
      <c r="K30" s="1"/>
    </row>
    <row r="31" spans="1:11" x14ac:dyDescent="0.4">
      <c r="A31" s="37" t="s">
        <v>20</v>
      </c>
      <c r="B31" s="37"/>
      <c r="C31" s="35" t="str">
        <f>IF(OR(A31=F37,A31=F38),G37,IF(A31=F39,G39,IF(A31=F40,G40,IF(A31=F41,G41,IF(A31=F42,G42,IF(A31=F43,G43,IF(A31=F44,G44,IF(A31=F45,G45,IF(A31=F46,G46,"")))))))))</f>
        <v>10月末から翌年3月末まで（6回払）</v>
      </c>
      <c r="D31" s="35"/>
      <c r="E31" s="36">
        <f>IF(C31=G37,A26/9,IF(C31=G39,A26/8,IF(C31=G40,A26/7,IF(C31=G41,A26/6,IF(C31=G42,A26/5,IF(C31=G43,A26/4,IF(C31=G44,A26/3,IF(C31=G45,A26/2,IF(C31=G46,A26,"")))))))))</f>
        <v>5566.666666666667</v>
      </c>
      <c r="F31" s="36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6.9500000000000006E-2</v>
      </c>
      <c r="J38" s="20">
        <v>2.1000000000000001E-2</v>
      </c>
      <c r="K38" s="20">
        <v>1.6E-2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28300</v>
      </c>
      <c r="J39" s="21">
        <v>9000</v>
      </c>
      <c r="K39" s="21">
        <v>12600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220000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295000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545000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12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 t="shared" ref="B53:B58" si="1">IF(AND(D5="有",E5="65歳以上"),150000,0)</f>
        <v>0</v>
      </c>
      <c r="C53" s="5">
        <f>COUNTA(B5:B9)</f>
        <v>1</v>
      </c>
      <c r="D53" s="5">
        <f t="shared" ref="D53:D58" si="2">IF(OR(C5="有",D5="有"),1,0)</f>
        <v>1</v>
      </c>
      <c r="E53" s="5">
        <f>IF(C53=0,0,430000+100000*D60)</f>
        <v>530000</v>
      </c>
      <c r="F53" s="5">
        <f>ROUNDDOWN(J5*I$38,0)</f>
        <v>4865</v>
      </c>
      <c r="G53" s="5">
        <f>IF(B5="",0,IF(F5="6歳未満",(I$39*(1-E$60))/2,I$39*(1-E$60)))</f>
        <v>28300</v>
      </c>
      <c r="H53" s="5">
        <f>SUM(F53:G53)</f>
        <v>33165</v>
      </c>
      <c r="I53" s="5">
        <f>H53/12</f>
        <v>2763.75</v>
      </c>
      <c r="J53" s="5">
        <f>I53*G5</f>
        <v>19346.25</v>
      </c>
      <c r="K53" s="5">
        <f>ROUNDDOWN(J5*J$38,0)</f>
        <v>1470</v>
      </c>
      <c r="L53" s="5">
        <f>IF(B5="",0,IF(F5="6歳未満",(J$39*(1-E$60))/2,J$39*(1-E$60)))</f>
        <v>9000</v>
      </c>
      <c r="M53" s="5">
        <f>SUM(K53:L53)</f>
        <v>10470</v>
      </c>
      <c r="N53" s="5">
        <f>M53/12</f>
        <v>872.5</v>
      </c>
      <c r="O53" s="5">
        <f>N53*G5</f>
        <v>6107.5</v>
      </c>
      <c r="P53" s="5">
        <f>ROUNDDOWN(J5*K$38,0)</f>
        <v>1120</v>
      </c>
      <c r="Q53" s="5">
        <f>IF(B5="",0,K$39*(1-E$60))</f>
        <v>12600</v>
      </c>
      <c r="R53" s="5">
        <f>SUM(P53:Q53)</f>
        <v>13720</v>
      </c>
      <c r="S53" s="5">
        <f>R53/12</f>
        <v>1143.3333333333333</v>
      </c>
      <c r="T53" s="5">
        <f>S53*H5</f>
        <v>8003.333333333333</v>
      </c>
      <c r="U53" s="5"/>
      <c r="V53" s="5"/>
      <c r="W53" s="5"/>
    </row>
    <row r="54" spans="1:23" hidden="1" x14ac:dyDescent="0.4">
      <c r="A54" t="s">
        <v>5</v>
      </c>
      <c r="B54" s="5">
        <f t="shared" si="1"/>
        <v>0</v>
      </c>
      <c r="D54" s="5">
        <f t="shared" si="2"/>
        <v>0</v>
      </c>
      <c r="E54" s="5">
        <f>IF(C53=0,0,430000+I42*C53+100000*D60)</f>
        <v>825000</v>
      </c>
      <c r="F54" s="5">
        <f>ROUNDDOWN(J6*I$38,0)</f>
        <v>0</v>
      </c>
      <c r="G54" s="5">
        <f>IF(B6="",0,IF(F6="6歳未満",(I$39*(1-E$60))/2,I$39*(1-E$60)))</f>
        <v>0</v>
      </c>
      <c r="H54" s="5">
        <f>SUM(F54:G54)</f>
        <v>0</v>
      </c>
      <c r="I54" s="5">
        <f>H54/12</f>
        <v>0</v>
      </c>
      <c r="J54" s="5">
        <f>I54*G6</f>
        <v>0</v>
      </c>
      <c r="K54" s="5">
        <f>ROUNDDOWN(J6*J$38,0)</f>
        <v>0</v>
      </c>
      <c r="L54" s="5">
        <f>IF(B6="",0,IF(F6="6歳未満",(J$39*(1-E$60))/2,J$39*(1-E$60)))</f>
        <v>0</v>
      </c>
      <c r="M54" s="5">
        <f>SUM(K54:L54)</f>
        <v>0</v>
      </c>
      <c r="N54" s="5">
        <f>M54/12</f>
        <v>0</v>
      </c>
      <c r="O54" s="5">
        <f>N54*G6</f>
        <v>0</v>
      </c>
      <c r="P54" s="5">
        <f>ROUNDDOWN(J6*K$38,0)</f>
        <v>0</v>
      </c>
      <c r="Q54" s="5">
        <f>IF(B6="",0,K$39*(1-E$60))</f>
        <v>0</v>
      </c>
      <c r="R54" s="5">
        <f t="shared" ref="R54:R57" si="3">SUM(P54:Q54)</f>
        <v>0</v>
      </c>
      <c r="S54" s="5">
        <f t="shared" ref="S54:S57" si="4">R54/12</f>
        <v>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si="1"/>
        <v>0</v>
      </c>
      <c r="D55" s="5">
        <f t="shared" si="2"/>
        <v>0</v>
      </c>
      <c r="E55" s="5">
        <f>IF(C53=0,0,430000+I43*C53+100000*D60)</f>
        <v>1075000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3"/>
        <v>0</v>
      </c>
      <c r="S55" s="5">
        <f t="shared" si="4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1"/>
        <v>0</v>
      </c>
      <c r="D56" s="5">
        <f t="shared" si="2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3"/>
        <v>0</v>
      </c>
      <c r="S56" s="5">
        <f t="shared" si="4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1"/>
        <v>0</v>
      </c>
      <c r="D57" s="5">
        <f t="shared" si="2"/>
        <v>0</v>
      </c>
      <c r="E57" s="6">
        <f>SUM(I5:I10)</f>
        <v>1550000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3"/>
        <v>0</v>
      </c>
      <c r="S57" s="5">
        <f t="shared" si="4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1"/>
        <v>150000</v>
      </c>
      <c r="D58" s="5">
        <f t="shared" si="2"/>
        <v>1</v>
      </c>
    </row>
    <row r="59" spans="1:23" hidden="1" x14ac:dyDescent="0.4">
      <c r="E59">
        <f>IF(C53=0,0,IF(E57&lt;=E53,"7割軽減",IF(E57&lt;=E54,"5割軽減",IF(E57&lt;=E55,"2割軽減",0))))</f>
        <v>0</v>
      </c>
      <c r="H59" s="6"/>
      <c r="J59" s="6">
        <f>SUM(J53:J57)</f>
        <v>19346.25</v>
      </c>
      <c r="O59" s="6">
        <f>SUM(O53:O57)</f>
        <v>6107.5</v>
      </c>
      <c r="T59" s="6">
        <f>SUM(T53:T57)</f>
        <v>8003.333333333333</v>
      </c>
    </row>
    <row r="60" spans="1:23" hidden="1" x14ac:dyDescent="0.4">
      <c r="D60" s="6">
        <f>IF(SUM(D53:D58)-1&lt;0,0,SUM(D53:D58)-1)</f>
        <v>1</v>
      </c>
      <c r="E60">
        <f>IF(E59="7割軽減",0.7,IF(E59="5割軽減",0.5,IF(E59="2割軽減",0.2,0)))</f>
        <v>0</v>
      </c>
      <c r="J60" s="5">
        <f>IF(J59&gt;I40*MAX(G5:G9)/12,I40*MAX(G5:G9)/12,J59)</f>
        <v>19346.25</v>
      </c>
      <c r="O60" s="5">
        <f>IF(O59&gt;J40*MAX(G5:G9)/12,J40*MAX(G5:G9)/12,O59)</f>
        <v>6107.5</v>
      </c>
      <c r="T60" s="5">
        <f>IF(T59&gt;K40*MAX(H5:H9)/12,K40*MAX(H5:H9)/12,T59)</f>
        <v>8003.333333333333</v>
      </c>
    </row>
  </sheetData>
  <mergeCells count="12">
    <mergeCell ref="A30:B30"/>
    <mergeCell ref="C30:D30"/>
    <mergeCell ref="E30:F30"/>
    <mergeCell ref="A31:B31"/>
    <mergeCell ref="C31:D31"/>
    <mergeCell ref="E31:F31"/>
    <mergeCell ref="A25:B25"/>
    <mergeCell ref="C25:D25"/>
    <mergeCell ref="E25:F25"/>
    <mergeCell ref="A26:B26"/>
    <mergeCell ref="C26:D26"/>
    <mergeCell ref="E26:F26"/>
  </mergeCells>
  <phoneticPr fontId="1"/>
  <dataValidations count="6">
    <dataValidation type="list" allowBlank="1" showInputMessage="1" showErrorMessage="1" sqref="C5:D10">
      <formula1>$C$37:$C$38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F5:F9">
      <formula1>$D$40:$D$41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入力例1</vt:lpstr>
      <vt:lpstr>入力例2</vt:lpstr>
      <vt:lpstr>入力シート!Print_Area</vt:lpstr>
      <vt:lpstr>入力例1!Print_Area</vt:lpstr>
      <vt:lpstr>入力例2!Print_Area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2024-03-05T01:46:11Z</dcterms:modified>
</cp:coreProperties>
</file>