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入力シート" sheetId="1" r:id="rId1"/>
    <sheet name="入力例1" sheetId="6" r:id="rId2"/>
    <sheet name="入力例2" sheetId="7" r:id="rId3"/>
  </sheets>
  <definedNames>
    <definedName name="_xlnm.Print_Area" localSheetId="0">入力シート!$A$1:$K$34</definedName>
    <definedName name="_xlnm.Print_Area" localSheetId="1">入力例1!$A$1:$K$34</definedName>
    <definedName name="_xlnm.Print_Area" localSheetId="2">入力例2!$A$1:$K$34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8" i="7" l="1"/>
  <c r="B58" i="7"/>
  <c r="I10" i="7" s="1"/>
  <c r="Q57" i="7"/>
  <c r="L57" i="7"/>
  <c r="G57" i="7"/>
  <c r="D57" i="7"/>
  <c r="B57" i="7"/>
  <c r="Q56" i="7"/>
  <c r="L56" i="7"/>
  <c r="G56" i="7"/>
  <c r="D56" i="7"/>
  <c r="B56" i="7"/>
  <c r="Q55" i="7"/>
  <c r="L55" i="7"/>
  <c r="G55" i="7"/>
  <c r="D55" i="7"/>
  <c r="B55" i="7"/>
  <c r="D54" i="7"/>
  <c r="B54" i="7"/>
  <c r="D53" i="7"/>
  <c r="D60" i="7" s="1"/>
  <c r="C53" i="7"/>
  <c r="B53" i="7"/>
  <c r="I5" i="7" s="1"/>
  <c r="C31" i="7"/>
  <c r="J9" i="7"/>
  <c r="K57" i="7" s="1"/>
  <c r="M57" i="7" s="1"/>
  <c r="N57" i="7" s="1"/>
  <c r="O57" i="7" s="1"/>
  <c r="I9" i="7"/>
  <c r="J8" i="7"/>
  <c r="K56" i="7" s="1"/>
  <c r="M56" i="7" s="1"/>
  <c r="N56" i="7" s="1"/>
  <c r="O56" i="7" s="1"/>
  <c r="I8" i="7"/>
  <c r="J7" i="7"/>
  <c r="P55" i="7" s="1"/>
  <c r="R55" i="7" s="1"/>
  <c r="S55" i="7" s="1"/>
  <c r="T55" i="7" s="1"/>
  <c r="I7" i="7"/>
  <c r="J6" i="7"/>
  <c r="P54" i="7" s="1"/>
  <c r="I6" i="7"/>
  <c r="J5" i="7"/>
  <c r="P53" i="7" s="1"/>
  <c r="D58" i="6"/>
  <c r="B58" i="6"/>
  <c r="Q57" i="6"/>
  <c r="L57" i="6"/>
  <c r="G57" i="6"/>
  <c r="D57" i="6"/>
  <c r="B57" i="6"/>
  <c r="Q56" i="6"/>
  <c r="L56" i="6"/>
  <c r="G56" i="6"/>
  <c r="D56" i="6"/>
  <c r="B56" i="6"/>
  <c r="Q55" i="6"/>
  <c r="L55" i="6"/>
  <c r="G55" i="6"/>
  <c r="D55" i="6"/>
  <c r="B55" i="6"/>
  <c r="D54" i="6"/>
  <c r="B54" i="6"/>
  <c r="D53" i="6"/>
  <c r="D60" i="6" s="1"/>
  <c r="C53" i="6"/>
  <c r="B53" i="6"/>
  <c r="C31" i="6"/>
  <c r="I10" i="6"/>
  <c r="J9" i="6"/>
  <c r="K57" i="6" s="1"/>
  <c r="I9" i="6"/>
  <c r="J8" i="6"/>
  <c r="K56" i="6" s="1"/>
  <c r="I8" i="6"/>
  <c r="J7" i="6"/>
  <c r="P55" i="6" s="1"/>
  <c r="I7" i="6"/>
  <c r="J6" i="6"/>
  <c r="P54" i="6" s="1"/>
  <c r="I6" i="6"/>
  <c r="J5" i="6"/>
  <c r="P53" i="6" s="1"/>
  <c r="I5" i="6"/>
  <c r="E57" i="6" s="1"/>
  <c r="J5" i="1"/>
  <c r="F53" i="1" s="1"/>
  <c r="B53" i="1"/>
  <c r="I5" i="1" s="1"/>
  <c r="M57" i="6" l="1"/>
  <c r="N57" i="6" s="1"/>
  <c r="O57" i="6" s="1"/>
  <c r="E57" i="7"/>
  <c r="R55" i="6"/>
  <c r="S55" i="6" s="1"/>
  <c r="T55" i="6" s="1"/>
  <c r="M56" i="6"/>
  <c r="N56" i="6" s="1"/>
  <c r="O56" i="6" s="1"/>
  <c r="E53" i="7"/>
  <c r="K53" i="7"/>
  <c r="E54" i="7"/>
  <c r="K54" i="7"/>
  <c r="E55" i="7"/>
  <c r="K55" i="7"/>
  <c r="M55" i="7" s="1"/>
  <c r="N55" i="7" s="1"/>
  <c r="O55" i="7" s="1"/>
  <c r="F56" i="7"/>
  <c r="H56" i="7" s="1"/>
  <c r="I56" i="7" s="1"/>
  <c r="J56" i="7" s="1"/>
  <c r="P56" i="7"/>
  <c r="R56" i="7" s="1"/>
  <c r="S56" i="7" s="1"/>
  <c r="T56" i="7" s="1"/>
  <c r="F57" i="7"/>
  <c r="H57" i="7" s="1"/>
  <c r="I57" i="7" s="1"/>
  <c r="J57" i="7" s="1"/>
  <c r="P57" i="7"/>
  <c r="R57" i="7" s="1"/>
  <c r="S57" i="7" s="1"/>
  <c r="T57" i="7" s="1"/>
  <c r="F53" i="7"/>
  <c r="F54" i="7"/>
  <c r="F55" i="7"/>
  <c r="H55" i="7" s="1"/>
  <c r="I55" i="7" s="1"/>
  <c r="J55" i="7" s="1"/>
  <c r="E53" i="6"/>
  <c r="K53" i="6"/>
  <c r="E54" i="6"/>
  <c r="K54" i="6"/>
  <c r="E55" i="6"/>
  <c r="K55" i="6"/>
  <c r="M55" i="6" s="1"/>
  <c r="N55" i="6" s="1"/>
  <c r="O55" i="6" s="1"/>
  <c r="F56" i="6"/>
  <c r="H56" i="6" s="1"/>
  <c r="I56" i="6" s="1"/>
  <c r="J56" i="6" s="1"/>
  <c r="P56" i="6"/>
  <c r="R56" i="6" s="1"/>
  <c r="S56" i="6" s="1"/>
  <c r="T56" i="6" s="1"/>
  <c r="F57" i="6"/>
  <c r="H57" i="6" s="1"/>
  <c r="I57" i="6" s="1"/>
  <c r="J57" i="6" s="1"/>
  <c r="P57" i="6"/>
  <c r="R57" i="6" s="1"/>
  <c r="S57" i="6" s="1"/>
  <c r="T57" i="6" s="1"/>
  <c r="F53" i="6"/>
  <c r="F54" i="6"/>
  <c r="F55" i="6"/>
  <c r="H55" i="6" s="1"/>
  <c r="I55" i="6" s="1"/>
  <c r="J55" i="6" s="1"/>
  <c r="D58" i="1"/>
  <c r="D57" i="1"/>
  <c r="D56" i="1"/>
  <c r="D55" i="1"/>
  <c r="D54" i="1"/>
  <c r="D53" i="1"/>
  <c r="C53" i="1"/>
  <c r="J9" i="1"/>
  <c r="J8" i="1"/>
  <c r="J7" i="1"/>
  <c r="J6" i="1"/>
  <c r="E59" i="7" l="1"/>
  <c r="E26" i="7" s="1"/>
  <c r="E59" i="6"/>
  <c r="E60" i="6" s="1"/>
  <c r="E60" i="7"/>
  <c r="D60" i="1"/>
  <c r="E26" i="6" l="1"/>
  <c r="L54" i="7"/>
  <c r="M54" i="7" s="1"/>
  <c r="N54" i="7" s="1"/>
  <c r="O54" i="7" s="1"/>
  <c r="L53" i="7"/>
  <c r="M53" i="7" s="1"/>
  <c r="N53" i="7" s="1"/>
  <c r="O53" i="7" s="1"/>
  <c r="O59" i="7" s="1"/>
  <c r="O60" i="7" s="1"/>
  <c r="Q54" i="7"/>
  <c r="R54" i="7" s="1"/>
  <c r="S54" i="7" s="1"/>
  <c r="T54" i="7" s="1"/>
  <c r="G54" i="7"/>
  <c r="H54" i="7" s="1"/>
  <c r="I54" i="7" s="1"/>
  <c r="J54" i="7" s="1"/>
  <c r="Q53" i="7"/>
  <c r="R53" i="7" s="1"/>
  <c r="S53" i="7" s="1"/>
  <c r="T53" i="7" s="1"/>
  <c r="T59" i="7" s="1"/>
  <c r="T60" i="7" s="1"/>
  <c r="G53" i="7"/>
  <c r="H53" i="7" s="1"/>
  <c r="I53" i="7" s="1"/>
  <c r="J53" i="7" s="1"/>
  <c r="J59" i="7" s="1"/>
  <c r="J60" i="7" s="1"/>
  <c r="L54" i="6"/>
  <c r="M54" i="6" s="1"/>
  <c r="N54" i="6" s="1"/>
  <c r="O54" i="6" s="1"/>
  <c r="L53" i="6"/>
  <c r="M53" i="6" s="1"/>
  <c r="N53" i="6" s="1"/>
  <c r="O53" i="6" s="1"/>
  <c r="Q54" i="6"/>
  <c r="R54" i="6" s="1"/>
  <c r="S54" i="6" s="1"/>
  <c r="T54" i="6" s="1"/>
  <c r="G54" i="6"/>
  <c r="H54" i="6" s="1"/>
  <c r="I54" i="6" s="1"/>
  <c r="J54" i="6" s="1"/>
  <c r="Q53" i="6"/>
  <c r="R53" i="6" s="1"/>
  <c r="S53" i="6" s="1"/>
  <c r="T53" i="6" s="1"/>
  <c r="T59" i="6" s="1"/>
  <c r="T60" i="6" s="1"/>
  <c r="G53" i="6"/>
  <c r="H53" i="6" s="1"/>
  <c r="I53" i="6" s="1"/>
  <c r="J53" i="6" s="1"/>
  <c r="E55" i="1"/>
  <c r="E53" i="1"/>
  <c r="E54" i="1"/>
  <c r="A26" i="7" l="1"/>
  <c r="C26" i="7" s="1"/>
  <c r="J59" i="6"/>
  <c r="J60" i="6" s="1"/>
  <c r="O59" i="6"/>
  <c r="O60" i="6" s="1"/>
  <c r="C31" i="1"/>
  <c r="B58" i="1"/>
  <c r="I10" i="1" s="1"/>
  <c r="B57" i="1"/>
  <c r="I9" i="1" s="1"/>
  <c r="B56" i="1"/>
  <c r="I8" i="1" s="1"/>
  <c r="B55" i="1"/>
  <c r="I7" i="1" s="1"/>
  <c r="B54" i="1"/>
  <c r="I6" i="1" s="1"/>
  <c r="E31" i="7" l="1"/>
  <c r="E57" i="1"/>
  <c r="A26" i="6"/>
  <c r="C26" i="6" s="1"/>
  <c r="P55" i="1"/>
  <c r="K55" i="1"/>
  <c r="F55" i="1"/>
  <c r="P57" i="1"/>
  <c r="K57" i="1"/>
  <c r="F57" i="1"/>
  <c r="P54" i="1"/>
  <c r="K54" i="1"/>
  <c r="F54" i="1"/>
  <c r="P56" i="1"/>
  <c r="K56" i="1"/>
  <c r="F56" i="1"/>
  <c r="P53" i="1"/>
  <c r="K53" i="1"/>
  <c r="E59" i="1"/>
  <c r="E31" i="6" l="1"/>
  <c r="E26" i="1"/>
  <c r="E60" i="1" l="1"/>
  <c r="L57" i="1" l="1"/>
  <c r="M57" i="1" s="1"/>
  <c r="N57" i="1" s="1"/>
  <c r="O57" i="1" s="1"/>
  <c r="G57" i="1"/>
  <c r="H57" i="1" s="1"/>
  <c r="I57" i="1" s="1"/>
  <c r="J57" i="1" s="1"/>
  <c r="Q57" i="1"/>
  <c r="R57" i="1" s="1"/>
  <c r="S57" i="1" s="1"/>
  <c r="T57" i="1" s="1"/>
  <c r="L56" i="1"/>
  <c r="M56" i="1" s="1"/>
  <c r="N56" i="1" s="1"/>
  <c r="O56" i="1" s="1"/>
  <c r="G56" i="1"/>
  <c r="H56" i="1" s="1"/>
  <c r="I56" i="1" s="1"/>
  <c r="J56" i="1" s="1"/>
  <c r="Q56" i="1"/>
  <c r="R56" i="1" s="1"/>
  <c r="S56" i="1" s="1"/>
  <c r="T56" i="1" s="1"/>
  <c r="L55" i="1"/>
  <c r="M55" i="1" s="1"/>
  <c r="N55" i="1" s="1"/>
  <c r="O55" i="1" s="1"/>
  <c r="G55" i="1"/>
  <c r="L54" i="1"/>
  <c r="M54" i="1" s="1"/>
  <c r="N54" i="1" s="1"/>
  <c r="O54" i="1" s="1"/>
  <c r="G54" i="1"/>
  <c r="H54" i="1" s="1"/>
  <c r="I54" i="1" s="1"/>
  <c r="J54" i="1" s="1"/>
  <c r="G53" i="1"/>
  <c r="H53" i="1" s="1"/>
  <c r="I53" i="1" s="1"/>
  <c r="J53" i="1" s="1"/>
  <c r="L53" i="1"/>
  <c r="M53" i="1" s="1"/>
  <c r="N53" i="1" s="1"/>
  <c r="O53" i="1" s="1"/>
  <c r="Q55" i="1"/>
  <c r="R55" i="1" s="1"/>
  <c r="S55" i="1" s="1"/>
  <c r="T55" i="1" s="1"/>
  <c r="Q53" i="1"/>
  <c r="R53" i="1" s="1"/>
  <c r="S53" i="1" s="1"/>
  <c r="T53" i="1" s="1"/>
  <c r="Q54" i="1"/>
  <c r="R54" i="1" s="1"/>
  <c r="S54" i="1" s="1"/>
  <c r="T54" i="1" s="1"/>
  <c r="H55" i="1"/>
  <c r="I55" i="1" s="1"/>
  <c r="J55" i="1" s="1"/>
  <c r="T59" i="1" l="1"/>
  <c r="T60" i="1" s="1"/>
  <c r="J59" i="1"/>
  <c r="J60" i="1" s="1"/>
  <c r="O59" i="1"/>
  <c r="O60" i="1" s="1"/>
  <c r="A26" i="1" l="1"/>
  <c r="C26" i="1" l="1"/>
  <c r="E31" i="1" l="1"/>
</calcChain>
</file>

<file path=xl/sharedStrings.xml><?xml version="1.0" encoding="utf-8"?>
<sst xmlns="http://schemas.openxmlformats.org/spreadsheetml/2006/main" count="346" uniqueCount="88">
  <si>
    <t>所得金額合計</t>
    <rPh sb="0" eb="2">
      <t>ショトク</t>
    </rPh>
    <rPh sb="2" eb="4">
      <t>キンガク</t>
    </rPh>
    <rPh sb="4" eb="6">
      <t>ゴウケイ</t>
    </rPh>
    <phoneticPr fontId="1"/>
  </si>
  <si>
    <t>1月1日時点の年齢</t>
    <rPh sb="1" eb="2">
      <t>ガツ</t>
    </rPh>
    <rPh sb="3" eb="4">
      <t>ニチ</t>
    </rPh>
    <rPh sb="4" eb="6">
      <t>ジテン</t>
    </rPh>
    <rPh sb="7" eb="9">
      <t>ネンレイ</t>
    </rPh>
    <phoneticPr fontId="1"/>
  </si>
  <si>
    <t>年金所得の有無</t>
    <rPh sb="0" eb="2">
      <t>ネンキン</t>
    </rPh>
    <rPh sb="2" eb="4">
      <t>ショトク</t>
    </rPh>
    <rPh sb="5" eb="7">
      <t>ウム</t>
    </rPh>
    <phoneticPr fontId="1"/>
  </si>
  <si>
    <t>国保加入月数</t>
    <rPh sb="0" eb="2">
      <t>コクホ</t>
    </rPh>
    <rPh sb="2" eb="4">
      <t>カニュウ</t>
    </rPh>
    <rPh sb="4" eb="6">
      <t>ツキスウ</t>
    </rPh>
    <phoneticPr fontId="1"/>
  </si>
  <si>
    <t>1人目</t>
    <rPh sb="1" eb="2">
      <t>ニン</t>
    </rPh>
    <rPh sb="2" eb="3">
      <t>メ</t>
    </rPh>
    <phoneticPr fontId="1"/>
  </si>
  <si>
    <t>2人目</t>
    <rPh sb="1" eb="2">
      <t>ニン</t>
    </rPh>
    <rPh sb="2" eb="3">
      <t>メ</t>
    </rPh>
    <phoneticPr fontId="1"/>
  </si>
  <si>
    <t>3人目</t>
    <rPh sb="1" eb="2">
      <t>ニン</t>
    </rPh>
    <rPh sb="2" eb="3">
      <t>メ</t>
    </rPh>
    <phoneticPr fontId="1"/>
  </si>
  <si>
    <t>4人目</t>
    <rPh sb="1" eb="2">
      <t>ニン</t>
    </rPh>
    <rPh sb="2" eb="3">
      <t>メ</t>
    </rPh>
    <phoneticPr fontId="1"/>
  </si>
  <si>
    <t>5人目</t>
    <rPh sb="1" eb="2">
      <t>ニン</t>
    </rPh>
    <rPh sb="2" eb="3">
      <t>メ</t>
    </rPh>
    <phoneticPr fontId="1"/>
  </si>
  <si>
    <t>擬制世帯主</t>
    <rPh sb="0" eb="2">
      <t>ギセイ</t>
    </rPh>
    <rPh sb="2" eb="5">
      <t>セタイヌシ</t>
    </rPh>
    <phoneticPr fontId="1"/>
  </si>
  <si>
    <t>軽減基準所得</t>
    <rPh sb="0" eb="2">
      <t>ケイゲン</t>
    </rPh>
    <rPh sb="2" eb="4">
      <t>キジュン</t>
    </rPh>
    <rPh sb="4" eb="6">
      <t>ショトク</t>
    </rPh>
    <phoneticPr fontId="1"/>
  </si>
  <si>
    <t>所得割対象額</t>
    <rPh sb="0" eb="2">
      <t>ショトク</t>
    </rPh>
    <rPh sb="2" eb="3">
      <t>ワリ</t>
    </rPh>
    <rPh sb="3" eb="5">
      <t>タイショウ</t>
    </rPh>
    <rPh sb="5" eb="6">
      <t>ガク</t>
    </rPh>
    <phoneticPr fontId="1"/>
  </si>
  <si>
    <t>軽減判定</t>
    <rPh sb="0" eb="2">
      <t>ケイゲン</t>
    </rPh>
    <rPh sb="2" eb="4">
      <t>ハンテイ</t>
    </rPh>
    <phoneticPr fontId="1"/>
  </si>
  <si>
    <t>加入手続時期</t>
    <rPh sb="0" eb="2">
      <t>カニュウ</t>
    </rPh>
    <rPh sb="2" eb="4">
      <t>テツヅ</t>
    </rPh>
    <rPh sb="4" eb="6">
      <t>ジキ</t>
    </rPh>
    <phoneticPr fontId="1"/>
  </si>
  <si>
    <t>プルダウンリスト</t>
    <phoneticPr fontId="1"/>
  </si>
  <si>
    <t>65歳未満</t>
    <rPh sb="2" eb="3">
      <t>サイ</t>
    </rPh>
    <rPh sb="3" eb="5">
      <t>ミマン</t>
    </rPh>
    <phoneticPr fontId="1"/>
  </si>
  <si>
    <t>65歳以上</t>
    <rPh sb="2" eb="3">
      <t>サイ</t>
    </rPh>
    <rPh sb="3" eb="5">
      <t>イジョウ</t>
    </rPh>
    <phoneticPr fontId="1"/>
  </si>
  <si>
    <t>6月中旬までに手続</t>
    <rPh sb="1" eb="2">
      <t>ガツ</t>
    </rPh>
    <rPh sb="2" eb="4">
      <t>チュウジュン</t>
    </rPh>
    <rPh sb="7" eb="9">
      <t>テツヅキ</t>
    </rPh>
    <phoneticPr fontId="1"/>
  </si>
  <si>
    <t>6月中旬～7月中旬までに手続</t>
    <rPh sb="1" eb="2">
      <t>ガツ</t>
    </rPh>
    <rPh sb="2" eb="4">
      <t>チュウジュン</t>
    </rPh>
    <rPh sb="6" eb="7">
      <t>ガツ</t>
    </rPh>
    <rPh sb="7" eb="9">
      <t>チュウジュン</t>
    </rPh>
    <rPh sb="12" eb="14">
      <t>テツヅキ</t>
    </rPh>
    <phoneticPr fontId="1"/>
  </si>
  <si>
    <t>7月中旬～8月中旬までに手続</t>
    <rPh sb="1" eb="2">
      <t>ガツ</t>
    </rPh>
    <rPh sb="2" eb="4">
      <t>チュウジュン</t>
    </rPh>
    <rPh sb="6" eb="7">
      <t>ガツ</t>
    </rPh>
    <rPh sb="7" eb="9">
      <t>チュウジュン</t>
    </rPh>
    <rPh sb="12" eb="14">
      <t>テツヅキ</t>
    </rPh>
    <phoneticPr fontId="1"/>
  </si>
  <si>
    <t>8月中旬～9月中旬までに手続</t>
    <rPh sb="1" eb="2">
      <t>ガツ</t>
    </rPh>
    <rPh sb="2" eb="4">
      <t>チュウジュン</t>
    </rPh>
    <rPh sb="6" eb="7">
      <t>ガツ</t>
    </rPh>
    <rPh sb="7" eb="9">
      <t>チュウジュン</t>
    </rPh>
    <rPh sb="12" eb="14">
      <t>テツヅキ</t>
    </rPh>
    <phoneticPr fontId="1"/>
  </si>
  <si>
    <t>9月中旬～10月中旬までに手続</t>
    <rPh sb="1" eb="2">
      <t>ガツ</t>
    </rPh>
    <rPh sb="2" eb="4">
      <t>チュウジュン</t>
    </rPh>
    <rPh sb="7" eb="8">
      <t>ガツ</t>
    </rPh>
    <rPh sb="8" eb="10">
      <t>チュウジュン</t>
    </rPh>
    <rPh sb="13" eb="15">
      <t>テツヅキ</t>
    </rPh>
    <phoneticPr fontId="1"/>
  </si>
  <si>
    <t>10月中旬～11月中旬までに手続</t>
    <rPh sb="2" eb="3">
      <t>ガツ</t>
    </rPh>
    <rPh sb="3" eb="5">
      <t>チュウジュン</t>
    </rPh>
    <rPh sb="8" eb="9">
      <t>ガツ</t>
    </rPh>
    <rPh sb="9" eb="11">
      <t>チュウジュン</t>
    </rPh>
    <rPh sb="14" eb="16">
      <t>テツヅキ</t>
    </rPh>
    <phoneticPr fontId="1"/>
  </si>
  <si>
    <t>11月中旬～12月中旬までに手続</t>
    <rPh sb="2" eb="3">
      <t>ガツ</t>
    </rPh>
    <rPh sb="3" eb="5">
      <t>チュウジュン</t>
    </rPh>
    <rPh sb="8" eb="9">
      <t>ガツ</t>
    </rPh>
    <rPh sb="9" eb="11">
      <t>チュウジュン</t>
    </rPh>
    <rPh sb="14" eb="16">
      <t>テツヅキ</t>
    </rPh>
    <phoneticPr fontId="1"/>
  </si>
  <si>
    <t>12月中旬～1月中旬までに手続</t>
    <rPh sb="2" eb="3">
      <t>ガツ</t>
    </rPh>
    <rPh sb="3" eb="5">
      <t>チュウジュン</t>
    </rPh>
    <rPh sb="7" eb="8">
      <t>ガツ</t>
    </rPh>
    <rPh sb="8" eb="10">
      <t>チュウジュン</t>
    </rPh>
    <rPh sb="13" eb="15">
      <t>テツヅキ</t>
    </rPh>
    <phoneticPr fontId="1"/>
  </si>
  <si>
    <t>1月中旬～2月中旬までに手続</t>
    <rPh sb="1" eb="2">
      <t>ガツ</t>
    </rPh>
    <rPh sb="2" eb="4">
      <t>チュウジュン</t>
    </rPh>
    <rPh sb="6" eb="7">
      <t>ガツ</t>
    </rPh>
    <rPh sb="7" eb="9">
      <t>チュウジュン</t>
    </rPh>
    <rPh sb="12" eb="14">
      <t>テツヅキ</t>
    </rPh>
    <phoneticPr fontId="1"/>
  </si>
  <si>
    <t>計算式</t>
    <rPh sb="0" eb="2">
      <t>ケイサン</t>
    </rPh>
    <rPh sb="2" eb="3">
      <t>シキ</t>
    </rPh>
    <phoneticPr fontId="1"/>
  </si>
  <si>
    <t>軽減基準所得-15万円</t>
    <rPh sb="0" eb="2">
      <t>ケイゲン</t>
    </rPh>
    <rPh sb="2" eb="4">
      <t>キジュン</t>
    </rPh>
    <rPh sb="4" eb="6">
      <t>ショトク</t>
    </rPh>
    <rPh sb="9" eb="11">
      <t>マンエン</t>
    </rPh>
    <phoneticPr fontId="1"/>
  </si>
  <si>
    <t>軽減人数</t>
    <rPh sb="0" eb="2">
      <t>ケイゲン</t>
    </rPh>
    <rPh sb="2" eb="4">
      <t>ニンズウ</t>
    </rPh>
    <phoneticPr fontId="1"/>
  </si>
  <si>
    <t>所得割計算</t>
    <rPh sb="0" eb="2">
      <t>ショトク</t>
    </rPh>
    <rPh sb="2" eb="3">
      <t>ワリ</t>
    </rPh>
    <rPh sb="3" eb="5">
      <t>ケイサン</t>
    </rPh>
    <phoneticPr fontId="1"/>
  </si>
  <si>
    <t>均等割計算</t>
    <rPh sb="0" eb="3">
      <t>キントウワリ</t>
    </rPh>
    <rPh sb="3" eb="5">
      <t>ケイサン</t>
    </rPh>
    <phoneticPr fontId="1"/>
  </si>
  <si>
    <t>税額等条件</t>
    <rPh sb="0" eb="2">
      <t>ゼイガク</t>
    </rPh>
    <rPh sb="2" eb="3">
      <t>トウ</t>
    </rPh>
    <rPh sb="3" eb="5">
      <t>ジョウケン</t>
    </rPh>
    <phoneticPr fontId="1"/>
  </si>
  <si>
    <t>所得割率</t>
    <rPh sb="0" eb="2">
      <t>ショトク</t>
    </rPh>
    <rPh sb="2" eb="3">
      <t>ワリ</t>
    </rPh>
    <rPh sb="3" eb="4">
      <t>リツ</t>
    </rPh>
    <phoneticPr fontId="1"/>
  </si>
  <si>
    <t>均等割額</t>
    <rPh sb="0" eb="3">
      <t>キントウワリ</t>
    </rPh>
    <rPh sb="3" eb="4">
      <t>ガク</t>
    </rPh>
    <phoneticPr fontId="1"/>
  </si>
  <si>
    <t>5割軽減1人当たり軽減基準額</t>
    <rPh sb="1" eb="2">
      <t>ワリ</t>
    </rPh>
    <rPh sb="2" eb="4">
      <t>ケイゲン</t>
    </rPh>
    <rPh sb="5" eb="6">
      <t>ニン</t>
    </rPh>
    <rPh sb="6" eb="7">
      <t>ア</t>
    </rPh>
    <rPh sb="9" eb="11">
      <t>ケイゲン</t>
    </rPh>
    <rPh sb="11" eb="13">
      <t>キジュン</t>
    </rPh>
    <rPh sb="13" eb="14">
      <t>ガク</t>
    </rPh>
    <phoneticPr fontId="1"/>
  </si>
  <si>
    <t>2割軽減1人当たり軽減基準額</t>
    <rPh sb="1" eb="2">
      <t>ワリ</t>
    </rPh>
    <rPh sb="2" eb="4">
      <t>ケイゲン</t>
    </rPh>
    <rPh sb="5" eb="6">
      <t>ニン</t>
    </rPh>
    <rPh sb="6" eb="7">
      <t>ア</t>
    </rPh>
    <rPh sb="9" eb="11">
      <t>ケイゲン</t>
    </rPh>
    <rPh sb="11" eb="13">
      <t>キジュン</t>
    </rPh>
    <rPh sb="13" eb="14">
      <t>ガク</t>
    </rPh>
    <phoneticPr fontId="1"/>
  </si>
  <si>
    <t>基礎課税分</t>
    <rPh sb="0" eb="2">
      <t>キソ</t>
    </rPh>
    <rPh sb="2" eb="4">
      <t>カゼイ</t>
    </rPh>
    <rPh sb="4" eb="5">
      <t>ブン</t>
    </rPh>
    <phoneticPr fontId="1"/>
  </si>
  <si>
    <t>後期高齢者支援金等分</t>
    <rPh sb="0" eb="2">
      <t>コウキ</t>
    </rPh>
    <rPh sb="2" eb="5">
      <t>コウレイシャ</t>
    </rPh>
    <rPh sb="5" eb="8">
      <t>シエンキン</t>
    </rPh>
    <rPh sb="8" eb="9">
      <t>トウ</t>
    </rPh>
    <rPh sb="9" eb="10">
      <t>ブン</t>
    </rPh>
    <phoneticPr fontId="1"/>
  </si>
  <si>
    <t>介護納付金分</t>
    <rPh sb="0" eb="2">
      <t>カイゴ</t>
    </rPh>
    <rPh sb="2" eb="5">
      <t>ノウフキン</t>
    </rPh>
    <rPh sb="5" eb="6">
      <t>ブン</t>
    </rPh>
    <phoneticPr fontId="1"/>
  </si>
  <si>
    <t>課税限度額</t>
    <rPh sb="0" eb="2">
      <t>カゼイ</t>
    </rPh>
    <rPh sb="2" eb="4">
      <t>ゲンド</t>
    </rPh>
    <rPh sb="4" eb="5">
      <t>ガク</t>
    </rPh>
    <phoneticPr fontId="1"/>
  </si>
  <si>
    <t>-</t>
    <phoneticPr fontId="1"/>
  </si>
  <si>
    <t>介護該当月数</t>
    <rPh sb="0" eb="2">
      <t>カイゴ</t>
    </rPh>
    <rPh sb="2" eb="4">
      <t>ガイトウ</t>
    </rPh>
    <rPh sb="4" eb="5">
      <t>ツキ</t>
    </rPh>
    <rPh sb="5" eb="6">
      <t>カズ</t>
    </rPh>
    <phoneticPr fontId="1"/>
  </si>
  <si>
    <t>有</t>
    <rPh sb="0" eb="1">
      <t>アリ</t>
    </rPh>
    <phoneticPr fontId="1"/>
  </si>
  <si>
    <t>無</t>
    <rPh sb="0" eb="1">
      <t>ナ</t>
    </rPh>
    <phoneticPr fontId="1"/>
  </si>
  <si>
    <t>4月1日時点で国保加入中</t>
    <rPh sb="1" eb="2">
      <t>ガツ</t>
    </rPh>
    <rPh sb="3" eb="4">
      <t>ニチ</t>
    </rPh>
    <rPh sb="4" eb="6">
      <t>ジテン</t>
    </rPh>
    <rPh sb="7" eb="9">
      <t>コクホ</t>
    </rPh>
    <rPh sb="9" eb="11">
      <t>カニュウ</t>
    </rPh>
    <rPh sb="11" eb="12">
      <t>チュウ</t>
    </rPh>
    <phoneticPr fontId="1"/>
  </si>
  <si>
    <t>支払時期</t>
    <rPh sb="0" eb="2">
      <t>シハライ</t>
    </rPh>
    <rPh sb="2" eb="4">
      <t>ジキ</t>
    </rPh>
    <phoneticPr fontId="1"/>
  </si>
  <si>
    <t>②　お客様の年税額見込等は下表のとおりです。</t>
    <rPh sb="3" eb="5">
      <t>キャクサマ</t>
    </rPh>
    <rPh sb="6" eb="9">
      <t>ネンゼイガク</t>
    </rPh>
    <rPh sb="9" eb="11">
      <t>ミコミ</t>
    </rPh>
    <rPh sb="11" eb="12">
      <t>トウ</t>
    </rPh>
    <rPh sb="13" eb="15">
      <t>カヒョウ</t>
    </rPh>
    <phoneticPr fontId="1"/>
  </si>
  <si>
    <t>③　国保加入手続をする時期を選択すると、支払時期と１回あたりの支払金額見込が表示されます。</t>
    <rPh sb="2" eb="4">
      <t>コクホ</t>
    </rPh>
    <rPh sb="4" eb="6">
      <t>カニュウ</t>
    </rPh>
    <rPh sb="6" eb="8">
      <t>テツヅ</t>
    </rPh>
    <rPh sb="11" eb="13">
      <t>ジキ</t>
    </rPh>
    <rPh sb="14" eb="16">
      <t>センタク</t>
    </rPh>
    <rPh sb="20" eb="22">
      <t>シハライ</t>
    </rPh>
    <rPh sb="22" eb="24">
      <t>ジキ</t>
    </rPh>
    <rPh sb="26" eb="27">
      <t>カイ</t>
    </rPh>
    <rPh sb="31" eb="33">
      <t>シハライ</t>
    </rPh>
    <rPh sb="33" eb="35">
      <t>キンガク</t>
    </rPh>
    <rPh sb="35" eb="37">
      <t>ミコ</t>
    </rPh>
    <rPh sb="38" eb="40">
      <t>ヒョウジ</t>
    </rPh>
    <phoneticPr fontId="1"/>
  </si>
  <si>
    <t>7月末から翌年3月末まで（9回払）</t>
    <rPh sb="1" eb="2">
      <t>ガツ</t>
    </rPh>
    <rPh sb="2" eb="3">
      <t>マツ</t>
    </rPh>
    <rPh sb="5" eb="7">
      <t>ヨクトシ</t>
    </rPh>
    <rPh sb="8" eb="9">
      <t>ガツ</t>
    </rPh>
    <rPh sb="9" eb="10">
      <t>マツ</t>
    </rPh>
    <rPh sb="14" eb="15">
      <t>カイ</t>
    </rPh>
    <rPh sb="15" eb="16">
      <t>ハラ</t>
    </rPh>
    <phoneticPr fontId="1"/>
  </si>
  <si>
    <t>8月末から翌年3月末まで（8回払）</t>
    <rPh sb="1" eb="2">
      <t>ガツ</t>
    </rPh>
    <rPh sb="2" eb="3">
      <t>マツ</t>
    </rPh>
    <rPh sb="5" eb="7">
      <t>ヨクトシ</t>
    </rPh>
    <rPh sb="8" eb="9">
      <t>ガツ</t>
    </rPh>
    <rPh sb="9" eb="10">
      <t>マツ</t>
    </rPh>
    <rPh sb="14" eb="15">
      <t>カイ</t>
    </rPh>
    <rPh sb="15" eb="16">
      <t>ハラ</t>
    </rPh>
    <phoneticPr fontId="1"/>
  </si>
  <si>
    <t>9月末から翌年3月末まで（7回払）</t>
    <rPh sb="1" eb="2">
      <t>ガツ</t>
    </rPh>
    <rPh sb="2" eb="3">
      <t>マツ</t>
    </rPh>
    <rPh sb="5" eb="7">
      <t>ヨクトシ</t>
    </rPh>
    <rPh sb="8" eb="9">
      <t>ガツ</t>
    </rPh>
    <rPh sb="9" eb="10">
      <t>マツ</t>
    </rPh>
    <rPh sb="14" eb="15">
      <t>カイ</t>
    </rPh>
    <rPh sb="15" eb="16">
      <t>ハラ</t>
    </rPh>
    <phoneticPr fontId="1"/>
  </si>
  <si>
    <t>10月末から翌年3月末まで（6回払）</t>
    <rPh sb="2" eb="3">
      <t>ガツ</t>
    </rPh>
    <rPh sb="3" eb="4">
      <t>マツ</t>
    </rPh>
    <rPh sb="6" eb="8">
      <t>ヨクトシ</t>
    </rPh>
    <rPh sb="9" eb="10">
      <t>ガツ</t>
    </rPh>
    <rPh sb="10" eb="11">
      <t>マツ</t>
    </rPh>
    <rPh sb="15" eb="16">
      <t>カイ</t>
    </rPh>
    <rPh sb="16" eb="17">
      <t>ハラ</t>
    </rPh>
    <phoneticPr fontId="1"/>
  </si>
  <si>
    <t>11月末から翌年3月末まで（5回払）</t>
    <rPh sb="2" eb="3">
      <t>ガツ</t>
    </rPh>
    <rPh sb="3" eb="4">
      <t>マツ</t>
    </rPh>
    <rPh sb="6" eb="8">
      <t>ヨクトシ</t>
    </rPh>
    <rPh sb="9" eb="10">
      <t>ガツ</t>
    </rPh>
    <rPh sb="10" eb="11">
      <t>マツ</t>
    </rPh>
    <rPh sb="15" eb="16">
      <t>カイ</t>
    </rPh>
    <rPh sb="16" eb="17">
      <t>ハラ</t>
    </rPh>
    <phoneticPr fontId="1"/>
  </si>
  <si>
    <t>12月25日から翌年3月末まで（4回払）</t>
    <rPh sb="2" eb="3">
      <t>ガツ</t>
    </rPh>
    <rPh sb="5" eb="6">
      <t>ニチ</t>
    </rPh>
    <rPh sb="8" eb="10">
      <t>ヨクトシ</t>
    </rPh>
    <rPh sb="11" eb="12">
      <t>ガツ</t>
    </rPh>
    <rPh sb="12" eb="13">
      <t>マツ</t>
    </rPh>
    <rPh sb="17" eb="18">
      <t>カイ</t>
    </rPh>
    <rPh sb="18" eb="19">
      <t>ハラ</t>
    </rPh>
    <phoneticPr fontId="1"/>
  </si>
  <si>
    <t>1月末から翌年3月末まで（3回払）</t>
    <rPh sb="1" eb="2">
      <t>ガツ</t>
    </rPh>
    <rPh sb="2" eb="3">
      <t>マツ</t>
    </rPh>
    <rPh sb="5" eb="7">
      <t>ヨクトシ</t>
    </rPh>
    <rPh sb="8" eb="9">
      <t>ガツ</t>
    </rPh>
    <rPh sb="9" eb="10">
      <t>マツ</t>
    </rPh>
    <rPh sb="14" eb="15">
      <t>カイ</t>
    </rPh>
    <rPh sb="15" eb="16">
      <t>ハラ</t>
    </rPh>
    <phoneticPr fontId="1"/>
  </si>
  <si>
    <t>2月末から翌年3月末まで（2回払）</t>
    <rPh sb="1" eb="2">
      <t>ガツ</t>
    </rPh>
    <rPh sb="2" eb="3">
      <t>マツ</t>
    </rPh>
    <rPh sb="5" eb="7">
      <t>ヨクトシ</t>
    </rPh>
    <rPh sb="8" eb="9">
      <t>ガツ</t>
    </rPh>
    <rPh sb="9" eb="10">
      <t>マツ</t>
    </rPh>
    <rPh sb="14" eb="15">
      <t>カイ</t>
    </rPh>
    <rPh sb="15" eb="16">
      <t>ハラ</t>
    </rPh>
    <phoneticPr fontId="1"/>
  </si>
  <si>
    <t>3月末（1回払）</t>
    <rPh sb="1" eb="2">
      <t>ガツ</t>
    </rPh>
    <rPh sb="2" eb="3">
      <t>マツ</t>
    </rPh>
    <rPh sb="5" eb="6">
      <t>カイ</t>
    </rPh>
    <rPh sb="6" eb="7">
      <t>ハラ</t>
    </rPh>
    <phoneticPr fontId="1"/>
  </si>
  <si>
    <t>※「年金所得の有無」は、「所得金額合計」の中に公的年金所得を含む場合は「有」を、含まない場合は「無」を入力してください。</t>
    <rPh sb="2" eb="4">
      <t>ネンキン</t>
    </rPh>
    <rPh sb="4" eb="6">
      <t>ショトク</t>
    </rPh>
    <rPh sb="7" eb="9">
      <t>ウム</t>
    </rPh>
    <rPh sb="13" eb="15">
      <t>ショトク</t>
    </rPh>
    <rPh sb="15" eb="17">
      <t>キンガク</t>
    </rPh>
    <rPh sb="17" eb="19">
      <t>ゴウケイ</t>
    </rPh>
    <rPh sb="21" eb="22">
      <t>ナカ</t>
    </rPh>
    <rPh sb="23" eb="25">
      <t>コウテキ</t>
    </rPh>
    <rPh sb="25" eb="27">
      <t>ネンキン</t>
    </rPh>
    <rPh sb="27" eb="29">
      <t>ショトク</t>
    </rPh>
    <rPh sb="30" eb="31">
      <t>フク</t>
    </rPh>
    <rPh sb="32" eb="34">
      <t>バアイ</t>
    </rPh>
    <rPh sb="36" eb="37">
      <t>ア</t>
    </rPh>
    <rPh sb="40" eb="41">
      <t>フク</t>
    </rPh>
    <rPh sb="44" eb="46">
      <t>バアイ</t>
    </rPh>
    <rPh sb="48" eb="49">
      <t>ナ</t>
    </rPh>
    <rPh sb="51" eb="53">
      <t>ニュウリョク</t>
    </rPh>
    <phoneticPr fontId="1"/>
  </si>
  <si>
    <t>※「介護該当月数」は、「国保加入月数」のうち、各月末において40歳以上65歳未満に該当する月数を入力してください。</t>
    <rPh sb="2" eb="4">
      <t>カイゴ</t>
    </rPh>
    <rPh sb="4" eb="6">
      <t>ガイトウ</t>
    </rPh>
    <rPh sb="6" eb="7">
      <t>ツキ</t>
    </rPh>
    <rPh sb="7" eb="8">
      <t>スウ</t>
    </rPh>
    <rPh sb="12" eb="14">
      <t>コクホ</t>
    </rPh>
    <rPh sb="14" eb="16">
      <t>カニュウ</t>
    </rPh>
    <rPh sb="16" eb="17">
      <t>ツキ</t>
    </rPh>
    <rPh sb="17" eb="18">
      <t>スウ</t>
    </rPh>
    <rPh sb="23" eb="26">
      <t>カクゲツマツ</t>
    </rPh>
    <rPh sb="32" eb="33">
      <t>サイ</t>
    </rPh>
    <rPh sb="33" eb="35">
      <t>イジョウ</t>
    </rPh>
    <rPh sb="37" eb="38">
      <t>サイ</t>
    </rPh>
    <rPh sb="38" eb="40">
      <t>ミマン</t>
    </rPh>
    <rPh sb="41" eb="43">
      <t>ガイトウ</t>
    </rPh>
    <rPh sb="45" eb="46">
      <t>ツキ</t>
    </rPh>
    <rPh sb="46" eb="47">
      <t>スウ</t>
    </rPh>
    <rPh sb="48" eb="50">
      <t>ニュウリョク</t>
    </rPh>
    <phoneticPr fontId="1"/>
  </si>
  <si>
    <t>①　国保加入者の内容を「1人目」から「5人目」までに入力し、世帯主が国保に加入しない場合は「擬制世帯主」に入力してください。</t>
    <rPh sb="2" eb="4">
      <t>コクホ</t>
    </rPh>
    <rPh sb="4" eb="7">
      <t>カニュウシャ</t>
    </rPh>
    <rPh sb="8" eb="10">
      <t>ナイヨウ</t>
    </rPh>
    <rPh sb="13" eb="14">
      <t>ニン</t>
    </rPh>
    <rPh sb="14" eb="15">
      <t>メ</t>
    </rPh>
    <rPh sb="20" eb="21">
      <t>ニン</t>
    </rPh>
    <rPh sb="21" eb="22">
      <t>メ</t>
    </rPh>
    <rPh sb="26" eb="28">
      <t>ニュウリョク</t>
    </rPh>
    <rPh sb="30" eb="33">
      <t>セタイヌシ</t>
    </rPh>
    <rPh sb="34" eb="36">
      <t>コクホ</t>
    </rPh>
    <rPh sb="37" eb="39">
      <t>カニュウ</t>
    </rPh>
    <rPh sb="42" eb="44">
      <t>バアイ</t>
    </rPh>
    <rPh sb="46" eb="48">
      <t>ギセイ</t>
    </rPh>
    <rPh sb="48" eb="51">
      <t>セタイヌシ</t>
    </rPh>
    <rPh sb="53" eb="55">
      <t>ニュウリョク</t>
    </rPh>
    <phoneticPr fontId="1"/>
  </si>
  <si>
    <t>年税額見込(円)</t>
    <rPh sb="0" eb="3">
      <t>ネンゼイガク</t>
    </rPh>
    <rPh sb="3" eb="5">
      <t>ミコミ</t>
    </rPh>
    <rPh sb="6" eb="7">
      <t>エン</t>
    </rPh>
    <phoneticPr fontId="1"/>
  </si>
  <si>
    <t>1月分の税額見込(円)</t>
    <rPh sb="1" eb="2">
      <t>ツキ</t>
    </rPh>
    <rPh sb="4" eb="6">
      <t>ゼイガク</t>
    </rPh>
    <rPh sb="6" eb="8">
      <t>ミコミ</t>
    </rPh>
    <rPh sb="9" eb="10">
      <t>エン</t>
    </rPh>
    <phoneticPr fontId="1"/>
  </si>
  <si>
    <t>1回あたりの支払金額見込(円)</t>
    <rPh sb="1" eb="2">
      <t>カイ</t>
    </rPh>
    <rPh sb="6" eb="8">
      <t>シハライ</t>
    </rPh>
    <rPh sb="8" eb="10">
      <t>キンガク</t>
    </rPh>
    <rPh sb="10" eb="12">
      <t>ミコミ</t>
    </rPh>
    <rPh sb="13" eb="14">
      <t>エン</t>
    </rPh>
    <phoneticPr fontId="1"/>
  </si>
  <si>
    <t>　所得が無い方は「0」と入力してください。分離課税の所得も合算してください（退職所得を除く）。譲渡所得は特別控除後の所得を合算してください。</t>
    <rPh sb="1" eb="3">
      <t>ショトク</t>
    </rPh>
    <rPh sb="4" eb="5">
      <t>ナ</t>
    </rPh>
    <rPh sb="6" eb="7">
      <t>カタ</t>
    </rPh>
    <rPh sb="12" eb="14">
      <t>ニュウリョク</t>
    </rPh>
    <rPh sb="21" eb="23">
      <t>ブンリ</t>
    </rPh>
    <rPh sb="61" eb="63">
      <t>ガッサン</t>
    </rPh>
    <phoneticPr fontId="1"/>
  </si>
  <si>
    <t>　例えば、6月13日～10月12日まで加入する場合、国保加入月数は「4」を入力します（月末時点で国保なのは6・7・8・9月の4月）。</t>
    <rPh sb="1" eb="2">
      <t>タト</t>
    </rPh>
    <rPh sb="6" eb="7">
      <t>ガツ</t>
    </rPh>
    <rPh sb="9" eb="10">
      <t>ニチ</t>
    </rPh>
    <rPh sb="13" eb="14">
      <t>ガツ</t>
    </rPh>
    <rPh sb="16" eb="17">
      <t>ニチ</t>
    </rPh>
    <rPh sb="19" eb="21">
      <t>カニュウ</t>
    </rPh>
    <rPh sb="23" eb="25">
      <t>バアイ</t>
    </rPh>
    <rPh sb="26" eb="28">
      <t>コクホ</t>
    </rPh>
    <rPh sb="28" eb="30">
      <t>カニュウ</t>
    </rPh>
    <rPh sb="30" eb="31">
      <t>ツキ</t>
    </rPh>
    <rPh sb="31" eb="32">
      <t>スウ</t>
    </rPh>
    <rPh sb="37" eb="39">
      <t>ニュウリョク</t>
    </rPh>
    <rPh sb="43" eb="45">
      <t>ゲツマツ</t>
    </rPh>
    <rPh sb="45" eb="47">
      <t>ジテン</t>
    </rPh>
    <rPh sb="48" eb="50">
      <t>コクホ</t>
    </rPh>
    <rPh sb="60" eb="61">
      <t>ガツ</t>
    </rPh>
    <rPh sb="63" eb="64">
      <t>ツキ</t>
    </rPh>
    <phoneticPr fontId="1"/>
  </si>
  <si>
    <t>　例えば、6月13日～10月12日まで加入し、8月15日に40歳になる場合、介護該当月数は「2」を入力します（月末時点で国保かつ40歳以上なのは8・9月の2月）。</t>
    <rPh sb="1" eb="2">
      <t>タト</t>
    </rPh>
    <rPh sb="6" eb="7">
      <t>ガツ</t>
    </rPh>
    <rPh sb="9" eb="10">
      <t>ニチ</t>
    </rPh>
    <rPh sb="13" eb="14">
      <t>ガツ</t>
    </rPh>
    <rPh sb="16" eb="17">
      <t>ニチ</t>
    </rPh>
    <rPh sb="19" eb="21">
      <t>カニュウ</t>
    </rPh>
    <rPh sb="24" eb="25">
      <t>ガツ</t>
    </rPh>
    <rPh sb="27" eb="28">
      <t>ニチ</t>
    </rPh>
    <rPh sb="31" eb="32">
      <t>サイ</t>
    </rPh>
    <rPh sb="35" eb="37">
      <t>バアイ</t>
    </rPh>
    <rPh sb="38" eb="40">
      <t>カイゴ</t>
    </rPh>
    <rPh sb="40" eb="42">
      <t>ガイトウ</t>
    </rPh>
    <rPh sb="42" eb="43">
      <t>ツキ</t>
    </rPh>
    <rPh sb="43" eb="44">
      <t>スウ</t>
    </rPh>
    <rPh sb="49" eb="51">
      <t>ニュウリョク</t>
    </rPh>
    <rPh sb="55" eb="56">
      <t>ゲツ</t>
    </rPh>
    <rPh sb="56" eb="57">
      <t>マツ</t>
    </rPh>
    <rPh sb="57" eb="59">
      <t>ジテン</t>
    </rPh>
    <rPh sb="60" eb="62">
      <t>コクホ</t>
    </rPh>
    <rPh sb="66" eb="67">
      <t>サイ</t>
    </rPh>
    <rPh sb="67" eb="69">
      <t>イジョウ</t>
    </rPh>
    <rPh sb="75" eb="76">
      <t>ガツ</t>
    </rPh>
    <rPh sb="78" eb="79">
      <t>ツキ</t>
    </rPh>
    <phoneticPr fontId="1"/>
  </si>
  <si>
    <t>【お問合せ】富士見市役所保険年金課国保税係　℡049-252-7113（直通）</t>
    <rPh sb="2" eb="4">
      <t>トイアワ</t>
    </rPh>
    <rPh sb="6" eb="12">
      <t>フジミシヤクショ</t>
    </rPh>
    <rPh sb="12" eb="14">
      <t>ホケン</t>
    </rPh>
    <rPh sb="14" eb="16">
      <t>ネンキン</t>
    </rPh>
    <rPh sb="16" eb="17">
      <t>カ</t>
    </rPh>
    <rPh sb="17" eb="19">
      <t>コクホ</t>
    </rPh>
    <rPh sb="19" eb="20">
      <t>ゼイ</t>
    </rPh>
    <rPh sb="20" eb="21">
      <t>カカリ</t>
    </rPh>
    <rPh sb="36" eb="38">
      <t>チョクツウ</t>
    </rPh>
    <phoneticPr fontId="1"/>
  </si>
  <si>
    <t>※「1回あたりの支払金額見込」は、3月末まで国保に加入していた場合の額を表示しています（年度途中の国保脱退には対応していません）。</t>
    <rPh sb="3" eb="4">
      <t>カイ</t>
    </rPh>
    <rPh sb="8" eb="10">
      <t>シハラ</t>
    </rPh>
    <rPh sb="10" eb="12">
      <t>キンガク</t>
    </rPh>
    <rPh sb="12" eb="14">
      <t>ミコミ</t>
    </rPh>
    <rPh sb="18" eb="19">
      <t>ガツ</t>
    </rPh>
    <rPh sb="19" eb="20">
      <t>マツ</t>
    </rPh>
    <rPh sb="22" eb="24">
      <t>コクホ</t>
    </rPh>
    <rPh sb="25" eb="27">
      <t>カニュウ</t>
    </rPh>
    <rPh sb="31" eb="33">
      <t>バアイ</t>
    </rPh>
    <rPh sb="34" eb="35">
      <t>ガク</t>
    </rPh>
    <rPh sb="36" eb="38">
      <t>ヒョウジ</t>
    </rPh>
    <rPh sb="44" eb="46">
      <t>ネンド</t>
    </rPh>
    <rPh sb="46" eb="48">
      <t>トチュウ</t>
    </rPh>
    <rPh sb="49" eb="51">
      <t>コクホ</t>
    </rPh>
    <rPh sb="51" eb="53">
      <t>ダッタイ</t>
    </rPh>
    <rPh sb="55" eb="57">
      <t>タイオウ</t>
    </rPh>
    <phoneticPr fontId="1"/>
  </si>
  <si>
    <t>※「1月分の税額見込」は「年税額見込」を①「国保加入月数」に入力した月数のうち最も大きい月数で除したものです。</t>
    <rPh sb="3" eb="4">
      <t>ツキ</t>
    </rPh>
    <rPh sb="4" eb="5">
      <t>ブン</t>
    </rPh>
    <rPh sb="6" eb="8">
      <t>ゼイガク</t>
    </rPh>
    <rPh sb="8" eb="10">
      <t>ミコミ</t>
    </rPh>
    <rPh sb="13" eb="16">
      <t>ネンゼイガク</t>
    </rPh>
    <rPh sb="16" eb="18">
      <t>ミコミ</t>
    </rPh>
    <rPh sb="22" eb="24">
      <t>コクホ</t>
    </rPh>
    <rPh sb="24" eb="26">
      <t>カニュウ</t>
    </rPh>
    <rPh sb="26" eb="28">
      <t>ツキスウ</t>
    </rPh>
    <rPh sb="30" eb="32">
      <t>ニュウリョク</t>
    </rPh>
    <rPh sb="34" eb="35">
      <t>ツキ</t>
    </rPh>
    <rPh sb="35" eb="36">
      <t>スウ</t>
    </rPh>
    <rPh sb="39" eb="40">
      <t>モット</t>
    </rPh>
    <rPh sb="41" eb="42">
      <t>オオ</t>
    </rPh>
    <rPh sb="44" eb="45">
      <t>ツキ</t>
    </rPh>
    <rPh sb="45" eb="46">
      <t>スウ</t>
    </rPh>
    <rPh sb="47" eb="48">
      <t>ジョ</t>
    </rPh>
    <phoneticPr fontId="1"/>
  </si>
  <si>
    <t>入力例1</t>
    <rPh sb="0" eb="2">
      <t>ニュウリョク</t>
    </rPh>
    <rPh sb="2" eb="3">
      <t>レイ</t>
    </rPh>
    <phoneticPr fontId="1"/>
  </si>
  <si>
    <t>入力例2</t>
    <rPh sb="0" eb="2">
      <t>ニュウリョク</t>
    </rPh>
    <rPh sb="2" eb="3">
      <t>レイ</t>
    </rPh>
    <phoneticPr fontId="1"/>
  </si>
  <si>
    <t>合計</t>
    <rPh sb="0" eb="2">
      <t>ゴウケイ</t>
    </rPh>
    <phoneticPr fontId="1"/>
  </si>
  <si>
    <t>1月分</t>
    <rPh sb="1" eb="2">
      <t>ツキ</t>
    </rPh>
    <rPh sb="2" eb="3">
      <t>ブン</t>
    </rPh>
    <phoneticPr fontId="1"/>
  </si>
  <si>
    <t>月割減額後</t>
    <rPh sb="0" eb="2">
      <t>ツキワ</t>
    </rPh>
    <rPh sb="2" eb="4">
      <t>ゲンガク</t>
    </rPh>
    <rPh sb="4" eb="5">
      <t>ゴ</t>
    </rPh>
    <phoneticPr fontId="1"/>
  </si>
  <si>
    <t>※世帯主が国保に加入する場合は「擬制世帯主」には何も入力しないでください(「1人目」から「5人目」までのいずれかに世帯主の内容を入力)。</t>
    <rPh sb="1" eb="4">
      <t>セタイヌシ</t>
    </rPh>
    <rPh sb="5" eb="7">
      <t>コクホ</t>
    </rPh>
    <rPh sb="8" eb="10">
      <t>カニュウ</t>
    </rPh>
    <rPh sb="12" eb="14">
      <t>バアイ</t>
    </rPh>
    <rPh sb="39" eb="40">
      <t>ニン</t>
    </rPh>
    <rPh sb="40" eb="41">
      <t>メ</t>
    </rPh>
    <rPh sb="46" eb="47">
      <t>ニン</t>
    </rPh>
    <rPh sb="47" eb="48">
      <t>メ</t>
    </rPh>
    <rPh sb="57" eb="60">
      <t>セタイヌシ</t>
    </rPh>
    <rPh sb="61" eb="63">
      <t>ナイヨウ</t>
    </rPh>
    <rPh sb="64" eb="66">
      <t>ニュウリョク</t>
    </rPh>
    <phoneticPr fontId="1"/>
  </si>
  <si>
    <t>給与所得の有無</t>
    <rPh sb="0" eb="4">
      <t>キュウヨショトク</t>
    </rPh>
    <rPh sb="5" eb="7">
      <t>ウム</t>
    </rPh>
    <phoneticPr fontId="1"/>
  </si>
  <si>
    <t>※「給与所得の有無」は、「所得金額合計」の中に給与所得を含む場合は「有」を、含まない場合は「無」を入力してください。</t>
    <rPh sb="2" eb="4">
      <t>キュウヨ</t>
    </rPh>
    <rPh sb="4" eb="6">
      <t>ショトク</t>
    </rPh>
    <rPh sb="7" eb="9">
      <t>ウム</t>
    </rPh>
    <rPh sb="13" eb="15">
      <t>ショトク</t>
    </rPh>
    <rPh sb="15" eb="17">
      <t>キンガク</t>
    </rPh>
    <rPh sb="17" eb="19">
      <t>ゴウケイ</t>
    </rPh>
    <rPh sb="21" eb="22">
      <t>ナカ</t>
    </rPh>
    <rPh sb="23" eb="25">
      <t>キュウヨ</t>
    </rPh>
    <rPh sb="25" eb="27">
      <t>ショトク</t>
    </rPh>
    <rPh sb="28" eb="29">
      <t>フク</t>
    </rPh>
    <rPh sb="30" eb="32">
      <t>バアイ</t>
    </rPh>
    <rPh sb="34" eb="35">
      <t>ア</t>
    </rPh>
    <rPh sb="38" eb="39">
      <t>フク</t>
    </rPh>
    <rPh sb="42" eb="44">
      <t>バアイ</t>
    </rPh>
    <rPh sb="46" eb="47">
      <t>ナ</t>
    </rPh>
    <rPh sb="49" eb="51">
      <t>ニュウリョク</t>
    </rPh>
    <phoneticPr fontId="1"/>
  </si>
  <si>
    <t>軽減判定</t>
    <rPh sb="0" eb="2">
      <t>ケイゲン</t>
    </rPh>
    <rPh sb="2" eb="4">
      <t>ハンテイ</t>
    </rPh>
    <phoneticPr fontId="1"/>
  </si>
  <si>
    <t>給与所得者等数</t>
    <rPh sb="0" eb="2">
      <t>キュウヨ</t>
    </rPh>
    <rPh sb="2" eb="5">
      <t>ショトクシャ</t>
    </rPh>
    <rPh sb="5" eb="6">
      <t>トウ</t>
    </rPh>
    <rPh sb="6" eb="7">
      <t>スウ</t>
    </rPh>
    <phoneticPr fontId="1"/>
  </si>
  <si>
    <t>4月1日時点の年齢</t>
    <rPh sb="1" eb="2">
      <t>ガツ</t>
    </rPh>
    <rPh sb="3" eb="4">
      <t>ニチ</t>
    </rPh>
    <rPh sb="4" eb="6">
      <t>ジテン</t>
    </rPh>
    <rPh sb="7" eb="9">
      <t>ネンレイ</t>
    </rPh>
    <phoneticPr fontId="1"/>
  </si>
  <si>
    <t>6歳未満</t>
    <rPh sb="1" eb="2">
      <t>サイ</t>
    </rPh>
    <rPh sb="2" eb="4">
      <t>ミマン</t>
    </rPh>
    <phoneticPr fontId="1"/>
  </si>
  <si>
    <t>6歳以上</t>
    <rPh sb="1" eb="2">
      <t>サイ</t>
    </rPh>
    <rPh sb="2" eb="4">
      <t>イジョウ</t>
    </rPh>
    <phoneticPr fontId="1"/>
  </si>
  <si>
    <r>
      <t>富士見市国民健康保険税試算表(令和６年度)</t>
    </r>
    <r>
      <rPr>
        <sz val="11"/>
        <rFont val="游ゴシック"/>
        <family val="3"/>
        <charset val="128"/>
        <scheme val="minor"/>
      </rPr>
      <t xml:space="preserve"> ※結果は概算額で、実際の税額と異なる場合があります。</t>
    </r>
    <rPh sb="23" eb="25">
      <t>ケッカ</t>
    </rPh>
    <rPh sb="26" eb="28">
      <t>ガイサン</t>
    </rPh>
    <rPh sb="28" eb="29">
      <t>ガク</t>
    </rPh>
    <rPh sb="31" eb="33">
      <t>ジッサイ</t>
    </rPh>
    <rPh sb="34" eb="36">
      <t>ゼイガク</t>
    </rPh>
    <rPh sb="37" eb="38">
      <t>コト</t>
    </rPh>
    <rPh sb="40" eb="42">
      <t>バアイ</t>
    </rPh>
    <phoneticPr fontId="1"/>
  </si>
  <si>
    <r>
      <t>※「所得金額合計」は、</t>
    </r>
    <r>
      <rPr>
        <sz val="11"/>
        <rFont val="游ゴシック"/>
        <family val="3"/>
        <charset val="128"/>
        <scheme val="minor"/>
      </rPr>
      <t>令和5年分の確定申告書の「所得金額」の合計（給与収入のみの方は源泉徴収票の「給与所得控除後の金額」）を入力してください。</t>
    </r>
    <rPh sb="2" eb="4">
      <t>ショトク</t>
    </rPh>
    <rPh sb="4" eb="6">
      <t>キンガク</t>
    </rPh>
    <rPh sb="6" eb="8">
      <t>ゴウケイ</t>
    </rPh>
    <rPh sb="11" eb="12">
      <t>レイ</t>
    </rPh>
    <rPh sb="12" eb="13">
      <t>ワ</t>
    </rPh>
    <rPh sb="14" eb="16">
      <t>ネンブン</t>
    </rPh>
    <rPh sb="17" eb="19">
      <t>カクテイ</t>
    </rPh>
    <rPh sb="19" eb="21">
      <t>シンコク</t>
    </rPh>
    <rPh sb="21" eb="22">
      <t>ショ</t>
    </rPh>
    <rPh sb="24" eb="26">
      <t>ショトク</t>
    </rPh>
    <rPh sb="26" eb="28">
      <t>キンガク</t>
    </rPh>
    <rPh sb="30" eb="32">
      <t>ゴウケイ</t>
    </rPh>
    <rPh sb="33" eb="35">
      <t>キュウヨ</t>
    </rPh>
    <rPh sb="35" eb="37">
      <t>シュウニュウ</t>
    </rPh>
    <rPh sb="40" eb="41">
      <t>カタ</t>
    </rPh>
    <rPh sb="42" eb="44">
      <t>ゲンセン</t>
    </rPh>
    <rPh sb="44" eb="47">
      <t>チョウシュウヒョウ</t>
    </rPh>
    <rPh sb="49" eb="51">
      <t>キュウヨ</t>
    </rPh>
    <rPh sb="51" eb="53">
      <t>ショトク</t>
    </rPh>
    <rPh sb="53" eb="55">
      <t>コウジョ</t>
    </rPh>
    <rPh sb="55" eb="56">
      <t>ゴ</t>
    </rPh>
    <rPh sb="57" eb="59">
      <t>キンガク</t>
    </rPh>
    <rPh sb="62" eb="64">
      <t>ニュウリョク</t>
    </rPh>
    <phoneticPr fontId="1"/>
  </si>
  <si>
    <t>　ただし、令和6年1月1日時点で65歳以上の方は、公的年金所得が15万円超の場合は「有」を、15万円以下の場合は「無」を入力してください。</t>
    <rPh sb="5" eb="6">
      <t>レイ</t>
    </rPh>
    <rPh sb="6" eb="7">
      <t>ワ</t>
    </rPh>
    <rPh sb="8" eb="9">
      <t>ネン</t>
    </rPh>
    <rPh sb="10" eb="11">
      <t>ガツ</t>
    </rPh>
    <rPh sb="12" eb="13">
      <t>ニチ</t>
    </rPh>
    <rPh sb="13" eb="15">
      <t>ジテン</t>
    </rPh>
    <rPh sb="18" eb="19">
      <t>サイ</t>
    </rPh>
    <rPh sb="19" eb="21">
      <t>イジョウ</t>
    </rPh>
    <rPh sb="22" eb="23">
      <t>カタ</t>
    </rPh>
    <rPh sb="25" eb="29">
      <t>コウテキネンキン</t>
    </rPh>
    <rPh sb="29" eb="31">
      <t>ショトク</t>
    </rPh>
    <rPh sb="34" eb="36">
      <t>マンエン</t>
    </rPh>
    <rPh sb="36" eb="37">
      <t>チョウ</t>
    </rPh>
    <rPh sb="38" eb="40">
      <t>バアイ</t>
    </rPh>
    <rPh sb="42" eb="43">
      <t>ア</t>
    </rPh>
    <rPh sb="48" eb="50">
      <t>マンエン</t>
    </rPh>
    <rPh sb="50" eb="52">
      <t>イカ</t>
    </rPh>
    <rPh sb="53" eb="55">
      <t>バアイ</t>
    </rPh>
    <rPh sb="57" eb="58">
      <t>ナ</t>
    </rPh>
    <rPh sb="60" eb="62">
      <t>ニュウリョク</t>
    </rPh>
    <phoneticPr fontId="1"/>
  </si>
  <si>
    <t>※「1月1日時点の年齢」は令和6年1月1日時点の年齢について、「65歳以上」「65歳未満」のいずれかを入力してください。</t>
    <rPh sb="3" eb="4">
      <t>ガツ</t>
    </rPh>
    <rPh sb="5" eb="6">
      <t>ニチ</t>
    </rPh>
    <rPh sb="6" eb="8">
      <t>ジテン</t>
    </rPh>
    <rPh sb="9" eb="11">
      <t>ネンレイ</t>
    </rPh>
    <rPh sb="13" eb="14">
      <t>レイ</t>
    </rPh>
    <rPh sb="14" eb="15">
      <t>ワ</t>
    </rPh>
    <rPh sb="16" eb="17">
      <t>ネン</t>
    </rPh>
    <rPh sb="18" eb="19">
      <t>ガツ</t>
    </rPh>
    <rPh sb="20" eb="21">
      <t>ニチ</t>
    </rPh>
    <rPh sb="21" eb="23">
      <t>ジテン</t>
    </rPh>
    <rPh sb="24" eb="26">
      <t>ネンレイ</t>
    </rPh>
    <rPh sb="34" eb="35">
      <t>サイ</t>
    </rPh>
    <rPh sb="35" eb="37">
      <t>イジョウ</t>
    </rPh>
    <rPh sb="41" eb="42">
      <t>サイ</t>
    </rPh>
    <rPh sb="42" eb="44">
      <t>ミマン</t>
    </rPh>
    <rPh sb="51" eb="53">
      <t>ニュウリョク</t>
    </rPh>
    <phoneticPr fontId="1"/>
  </si>
  <si>
    <t>※「4月1日時点の年齢」は令和6年4月1日時点の年齢について、「6歳以上」「6歳未満」のいずれかを入力してください。</t>
    <rPh sb="3" eb="4">
      <t>ガツ</t>
    </rPh>
    <rPh sb="5" eb="6">
      <t>ニチ</t>
    </rPh>
    <rPh sb="6" eb="8">
      <t>ジテン</t>
    </rPh>
    <rPh sb="9" eb="11">
      <t>ネンレイ</t>
    </rPh>
    <rPh sb="13" eb="14">
      <t>レイ</t>
    </rPh>
    <rPh sb="14" eb="15">
      <t>ワ</t>
    </rPh>
    <rPh sb="16" eb="17">
      <t>ネン</t>
    </rPh>
    <rPh sb="18" eb="19">
      <t>ガツ</t>
    </rPh>
    <rPh sb="20" eb="21">
      <t>ニチ</t>
    </rPh>
    <rPh sb="21" eb="23">
      <t>ジテン</t>
    </rPh>
    <rPh sb="24" eb="26">
      <t>ネンレイ</t>
    </rPh>
    <rPh sb="33" eb="34">
      <t>サイ</t>
    </rPh>
    <rPh sb="34" eb="36">
      <t>イジョウ</t>
    </rPh>
    <rPh sb="39" eb="40">
      <t>サイ</t>
    </rPh>
    <rPh sb="40" eb="42">
      <t>ミマン</t>
    </rPh>
    <rPh sb="49" eb="51">
      <t>ニュウリョク</t>
    </rPh>
    <phoneticPr fontId="1"/>
  </si>
  <si>
    <t>※「国保加入月数」は、令和6年4月から令和7年3月までの各月末における国保加入月数を入力してください。</t>
    <rPh sb="2" eb="4">
      <t>コクホ</t>
    </rPh>
    <rPh sb="4" eb="6">
      <t>カニュウ</t>
    </rPh>
    <rPh sb="6" eb="7">
      <t>ツキ</t>
    </rPh>
    <rPh sb="7" eb="8">
      <t>カズ</t>
    </rPh>
    <rPh sb="11" eb="12">
      <t>レイ</t>
    </rPh>
    <rPh sb="12" eb="13">
      <t>ワ</t>
    </rPh>
    <rPh sb="14" eb="15">
      <t>ネン</t>
    </rPh>
    <rPh sb="16" eb="17">
      <t>ガツ</t>
    </rPh>
    <rPh sb="19" eb="20">
      <t>レイ</t>
    </rPh>
    <rPh sb="20" eb="21">
      <t>ワ</t>
    </rPh>
    <rPh sb="22" eb="23">
      <t>ネン</t>
    </rPh>
    <rPh sb="24" eb="25">
      <t>ガツ</t>
    </rPh>
    <rPh sb="28" eb="29">
      <t>カク</t>
    </rPh>
    <rPh sb="29" eb="31">
      <t>ゲツマツ</t>
    </rPh>
    <rPh sb="35" eb="37">
      <t>コクホ</t>
    </rPh>
    <rPh sb="37" eb="39">
      <t>カニュウ</t>
    </rPh>
    <rPh sb="39" eb="40">
      <t>ツキ</t>
    </rPh>
    <rPh sb="40" eb="41">
      <t>カズ</t>
    </rPh>
    <rPh sb="42" eb="44">
      <t>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</si>
</sst>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b/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u val="double"/>
      <sz val="14"/>
      <name val="游ゴシック"/>
      <family val="3"/>
      <charset val="128"/>
      <scheme val="minor"/>
    </font>
    <font>
      <sz val="11"/>
      <color rgb="FFFF0000"/>
      <name val="游ゴシック"/>
      <family val="2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2"/>
      <scheme val="minor"/>
    </font>
    <font>
      <b/>
      <sz val="14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47">
    <xf numFmtId="0" fontId="0" fillId="0" borderId="0" xfId="0"/>
    <xf numFmtId="0" fontId="0" fillId="0" borderId="0" xfId="0" applyAlignment="1"/>
    <xf numFmtId="0" fontId="0" fillId="0" borderId="0" xfId="0" applyFill="1" applyBorder="1"/>
    <xf numFmtId="0" fontId="0" fillId="0" borderId="0" xfId="0" applyBorder="1"/>
    <xf numFmtId="38" fontId="0" fillId="0" borderId="1" xfId="1" applyFont="1" applyBorder="1" applyAlignment="1"/>
    <xf numFmtId="38" fontId="0" fillId="0" borderId="0" xfId="1" applyFont="1" applyAlignment="1"/>
    <xf numFmtId="38" fontId="0" fillId="0" borderId="0" xfId="0" applyNumberFormat="1"/>
    <xf numFmtId="38" fontId="0" fillId="0" borderId="1" xfId="1" applyFont="1" applyBorder="1" applyAlignment="1">
      <alignment horizontal="right"/>
    </xf>
    <xf numFmtId="38" fontId="0" fillId="2" borderId="1" xfId="1" applyFont="1" applyFill="1" applyBorder="1" applyAlignment="1"/>
    <xf numFmtId="0" fontId="0" fillId="3" borderId="1" xfId="0" applyFill="1" applyBorder="1"/>
    <xf numFmtId="0" fontId="0" fillId="3" borderId="1" xfId="0" applyFill="1" applyBorder="1" applyAlignment="1">
      <alignment shrinkToFit="1"/>
    </xf>
    <xf numFmtId="0" fontId="3" fillId="0" borderId="3" xfId="0" applyFont="1" applyFill="1" applyBorder="1"/>
    <xf numFmtId="0" fontId="4" fillId="0" borderId="0" xfId="0" applyFont="1" applyAlignment="1"/>
    <xf numFmtId="38" fontId="0" fillId="0" borderId="0" xfId="1" applyFont="1" applyFill="1" applyBorder="1" applyAlignment="1"/>
    <xf numFmtId="38" fontId="0" fillId="0" borderId="0" xfId="1" applyFont="1" applyFill="1" applyBorder="1" applyAlignment="1">
      <alignment horizontal="right"/>
    </xf>
    <xf numFmtId="0" fontId="0" fillId="0" borderId="0" xfId="0" applyAlignment="1">
      <alignment horizontal="right"/>
    </xf>
    <xf numFmtId="38" fontId="0" fillId="0" borderId="2" xfId="0" applyNumberFormat="1" applyBorder="1" applyAlignment="1"/>
    <xf numFmtId="38" fontId="0" fillId="0" borderId="0" xfId="0" applyNumberFormat="1" applyBorder="1" applyAlignment="1"/>
    <xf numFmtId="38" fontId="0" fillId="0" borderId="0" xfId="1" applyFont="1" applyBorder="1" applyAlignment="1"/>
    <xf numFmtId="0" fontId="0" fillId="0" borderId="0" xfId="0" applyBorder="1" applyAlignment="1"/>
    <xf numFmtId="10" fontId="6" fillId="0" borderId="0" xfId="0" applyNumberFormat="1" applyFont="1"/>
    <xf numFmtId="38" fontId="6" fillId="0" borderId="0" xfId="1" applyFont="1" applyAlignment="1"/>
    <xf numFmtId="0" fontId="4" fillId="4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3" xfId="0" applyFont="1" applyFill="1" applyBorder="1" applyAlignment="1"/>
    <xf numFmtId="0" fontId="0" fillId="0" borderId="0" xfId="0" applyFill="1" applyBorder="1" applyAlignment="1">
      <alignment vertical="center"/>
    </xf>
    <xf numFmtId="0" fontId="8" fillId="0" borderId="2" xfId="0" applyFont="1" applyFill="1" applyBorder="1"/>
    <xf numFmtId="0" fontId="5" fillId="0" borderId="0" xfId="0" applyFont="1" applyAlignment="1"/>
    <xf numFmtId="0" fontId="9" fillId="5" borderId="1" xfId="0" applyFont="1" applyFill="1" applyBorder="1" applyAlignment="1">
      <alignment horizontal="center"/>
    </xf>
    <xf numFmtId="0" fontId="0" fillId="3" borderId="1" xfId="0" applyFill="1" applyBorder="1" applyAlignment="1">
      <alignment shrinkToFit="1"/>
    </xf>
    <xf numFmtId="38" fontId="0" fillId="0" borderId="1" xfId="1" applyFont="1" applyBorder="1" applyAlignment="1"/>
    <xf numFmtId="0" fontId="0" fillId="3" borderId="1" xfId="0" applyFill="1" applyBorder="1" applyAlignment="1">
      <alignment shrinkToFit="1"/>
    </xf>
    <xf numFmtId="38" fontId="0" fillId="0" borderId="1" xfId="1" applyFont="1" applyBorder="1" applyAlignment="1"/>
    <xf numFmtId="0" fontId="0" fillId="3" borderId="4" xfId="0" applyFill="1" applyBorder="1" applyAlignment="1"/>
    <xf numFmtId="0" fontId="0" fillId="3" borderId="5" xfId="0" applyFill="1" applyBorder="1" applyAlignment="1"/>
    <xf numFmtId="0" fontId="0" fillId="0" borderId="1" xfId="0" applyBorder="1" applyAlignment="1">
      <alignment shrinkToFit="1"/>
    </xf>
    <xf numFmtId="38" fontId="0" fillId="0" borderId="1" xfId="1" applyFont="1" applyBorder="1" applyAlignment="1"/>
    <xf numFmtId="0" fontId="0" fillId="2" borderId="1" xfId="0" applyFill="1" applyBorder="1" applyAlignment="1"/>
    <xf numFmtId="0" fontId="0" fillId="3" borderId="1" xfId="0" applyFill="1" applyBorder="1" applyAlignment="1"/>
    <xf numFmtId="0" fontId="0" fillId="3" borderId="4" xfId="0" applyFill="1" applyBorder="1" applyAlignment="1">
      <alignment shrinkToFit="1"/>
    </xf>
    <xf numFmtId="0" fontId="0" fillId="3" borderId="5" xfId="0" applyFill="1" applyBorder="1" applyAlignment="1">
      <alignment shrinkToFit="1"/>
    </xf>
    <xf numFmtId="38" fontId="0" fillId="0" borderId="4" xfId="0" applyNumberFormat="1" applyBorder="1" applyAlignment="1"/>
    <xf numFmtId="38" fontId="0" fillId="0" borderId="5" xfId="0" applyNumberFormat="1" applyBorder="1" applyAlignment="1"/>
    <xf numFmtId="38" fontId="0" fillId="0" borderId="4" xfId="1" applyFont="1" applyBorder="1" applyAlignment="1"/>
    <xf numFmtId="38" fontId="0" fillId="0" borderId="5" xfId="1" applyFont="1" applyBorder="1" applyAlignment="1"/>
    <xf numFmtId="0" fontId="0" fillId="3" borderId="1" xfId="0" applyFill="1" applyBorder="1" applyAlignment="1">
      <alignment shrinkToFit="1"/>
    </xf>
    <xf numFmtId="0" fontId="0" fillId="0" borderId="1" xfId="0" applyBorder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22412</xdr:colOff>
      <xdr:row>11</xdr:row>
      <xdr:rowOff>224117</xdr:rowOff>
    </xdr:from>
    <xdr:to>
      <xdr:col>9</xdr:col>
      <xdr:colOff>1030938</xdr:colOff>
      <xdr:row>18</xdr:row>
      <xdr:rowOff>224116</xdr:rowOff>
    </xdr:to>
    <xdr:sp macro="" textlink="">
      <xdr:nvSpPr>
        <xdr:cNvPr id="2" name="角丸四角形吹き出し 1"/>
        <xdr:cNvSpPr/>
      </xdr:nvSpPr>
      <xdr:spPr>
        <a:xfrm>
          <a:off x="3115236" y="2891117"/>
          <a:ext cx="7194173" cy="1647264"/>
        </a:xfrm>
        <a:prstGeom prst="wedgeRoundRectCallout">
          <a:avLst>
            <a:gd name="adj1" fmla="val 7118"/>
            <a:gd name="adj2" fmla="val -134779"/>
            <a:gd name="adj3" fmla="val 16667"/>
          </a:avLst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ysClr val="windowText" lastClr="000000"/>
              </a:solidFill>
            </a:rPr>
            <a:t>世帯主と配偶者の</a:t>
          </a:r>
          <a:r>
            <a:rPr kumimoji="1" lang="en-US" altLang="ja-JP" sz="1400" b="1">
              <a:solidFill>
                <a:sysClr val="windowText" lastClr="000000"/>
              </a:solidFill>
            </a:rPr>
            <a:t>2</a:t>
          </a:r>
          <a:r>
            <a:rPr kumimoji="1" lang="ja-JP" altLang="en-US" sz="1400" b="1">
              <a:solidFill>
                <a:sysClr val="windowText" lastClr="000000"/>
              </a:solidFill>
            </a:rPr>
            <a:t>人が</a:t>
          </a:r>
          <a:r>
            <a:rPr kumimoji="1" lang="en-US" altLang="ja-JP" sz="1400" b="1">
              <a:solidFill>
                <a:sysClr val="windowText" lastClr="000000"/>
              </a:solidFill>
            </a:rPr>
            <a:t>4</a:t>
          </a:r>
          <a:r>
            <a:rPr kumimoji="1" lang="ja-JP" altLang="en-US" sz="1400" b="1">
              <a:solidFill>
                <a:sysClr val="windowText" lastClr="000000"/>
              </a:solidFill>
            </a:rPr>
            <a:t>月</a:t>
          </a:r>
          <a:r>
            <a:rPr kumimoji="1" lang="en-US" altLang="ja-JP" sz="1400" b="1">
              <a:solidFill>
                <a:sysClr val="windowText" lastClr="000000"/>
              </a:solidFill>
            </a:rPr>
            <a:t>1</a:t>
          </a:r>
          <a:r>
            <a:rPr kumimoji="1" lang="ja-JP" altLang="en-US" sz="1400" b="1">
              <a:solidFill>
                <a:sysClr val="windowText" lastClr="000000"/>
              </a:solidFill>
            </a:rPr>
            <a:t>日から国保に加入する場合の入力例</a:t>
          </a:r>
          <a:endParaRPr kumimoji="1" lang="en-US" altLang="ja-JP" sz="14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 b="1">
              <a:solidFill>
                <a:sysClr val="windowText" lastClr="000000"/>
              </a:solidFill>
            </a:rPr>
            <a:t>世帯主</a:t>
          </a:r>
          <a:r>
            <a:rPr kumimoji="1" lang="en-US" altLang="ja-JP" sz="1200" b="1">
              <a:solidFill>
                <a:sysClr val="windowText" lastClr="000000"/>
              </a:solidFill>
            </a:rPr>
            <a:t>(68</a:t>
          </a:r>
          <a:r>
            <a:rPr kumimoji="1" lang="ja-JP" altLang="en-US" sz="1200" b="1">
              <a:solidFill>
                <a:sysClr val="windowText" lastClr="000000"/>
              </a:solidFill>
            </a:rPr>
            <a:t>歳</a:t>
          </a:r>
          <a:r>
            <a:rPr kumimoji="1" lang="en-US" altLang="ja-JP" sz="1200" b="1">
              <a:solidFill>
                <a:sysClr val="windowText" lastClr="000000"/>
              </a:solidFill>
            </a:rPr>
            <a:t>)</a:t>
          </a:r>
          <a:r>
            <a:rPr kumimoji="1" lang="ja-JP" altLang="en-US" sz="1200" b="1">
              <a:solidFill>
                <a:sysClr val="windowText" lastClr="000000"/>
              </a:solidFill>
            </a:rPr>
            <a:t>：令和</a:t>
          </a:r>
          <a:r>
            <a:rPr kumimoji="1" lang="en-US" altLang="ja-JP" sz="1200" b="1">
              <a:solidFill>
                <a:sysClr val="windowText" lastClr="000000"/>
              </a:solidFill>
            </a:rPr>
            <a:t>5</a:t>
          </a:r>
          <a:r>
            <a:rPr kumimoji="1" lang="ja-JP" altLang="en-US" sz="1200" b="1">
              <a:solidFill>
                <a:sysClr val="windowText" lastClr="000000"/>
              </a:solidFill>
            </a:rPr>
            <a:t>年の所得は年金所得のみで</a:t>
          </a:r>
          <a:r>
            <a:rPr kumimoji="1" lang="en-US" altLang="ja-JP" sz="1200" b="1">
              <a:solidFill>
                <a:sysClr val="windowText" lastClr="000000"/>
              </a:solidFill>
            </a:rPr>
            <a:t>120</a:t>
          </a:r>
          <a:r>
            <a:rPr kumimoji="1" lang="ja-JP" altLang="en-US" sz="1200" b="1">
              <a:solidFill>
                <a:sysClr val="windowText" lastClr="000000"/>
              </a:solidFill>
            </a:rPr>
            <a:t>万円</a:t>
          </a:r>
          <a:endParaRPr kumimoji="1" lang="en-US" altLang="ja-JP" sz="12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 b="1">
              <a:solidFill>
                <a:sysClr val="windowText" lastClr="000000"/>
              </a:solidFill>
            </a:rPr>
            <a:t>配偶者</a:t>
          </a:r>
          <a:r>
            <a:rPr kumimoji="1" lang="en-US" altLang="ja-JP" sz="1200" b="1">
              <a:solidFill>
                <a:sysClr val="windowText" lastClr="000000"/>
              </a:solidFill>
            </a:rPr>
            <a:t>(69</a:t>
          </a:r>
          <a:r>
            <a:rPr kumimoji="1" lang="ja-JP" altLang="en-US" sz="1200" b="1">
              <a:solidFill>
                <a:sysClr val="windowText" lastClr="000000"/>
              </a:solidFill>
            </a:rPr>
            <a:t>歳</a:t>
          </a:r>
          <a:r>
            <a:rPr kumimoji="1" lang="en-US" altLang="ja-JP" sz="1200" b="1">
              <a:solidFill>
                <a:sysClr val="windowText" lastClr="000000"/>
              </a:solidFill>
            </a:rPr>
            <a:t>)</a:t>
          </a:r>
          <a:r>
            <a:rPr kumimoji="1" lang="ja-JP" altLang="en-US" sz="1200" b="1">
              <a:solidFill>
                <a:sysClr val="windowText" lastClr="000000"/>
              </a:solidFill>
            </a:rPr>
            <a:t>：令和</a:t>
          </a:r>
          <a:r>
            <a:rPr kumimoji="1" lang="en-US" altLang="ja-JP" sz="1200" b="1">
              <a:solidFill>
                <a:sysClr val="windowText" lastClr="000000"/>
              </a:solidFill>
            </a:rPr>
            <a:t>5</a:t>
          </a:r>
          <a:r>
            <a:rPr kumimoji="1" lang="ja-JP" altLang="en-US" sz="1200" b="1">
              <a:solidFill>
                <a:sysClr val="windowText" lastClr="000000"/>
              </a:solidFill>
            </a:rPr>
            <a:t>年の所得は無し</a:t>
          </a:r>
          <a:endParaRPr kumimoji="1" lang="en-US" altLang="ja-JP" sz="1200" b="1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100" b="1">
              <a:solidFill>
                <a:sysClr val="windowText" lastClr="000000"/>
              </a:solidFill>
            </a:rPr>
            <a:t>※</a:t>
          </a:r>
          <a:r>
            <a:rPr kumimoji="1" lang="ja-JP" altLang="en-US" sz="1100" b="1">
              <a:solidFill>
                <a:sysClr val="windowText" lastClr="000000"/>
              </a:solidFill>
            </a:rPr>
            <a:t>注意点：所得無しの場合は「所得金額合計」に「</a:t>
          </a:r>
          <a:r>
            <a:rPr kumimoji="1" lang="en-US" altLang="ja-JP" sz="1100" b="1">
              <a:solidFill>
                <a:sysClr val="windowText" lastClr="000000"/>
              </a:solidFill>
            </a:rPr>
            <a:t>0</a:t>
          </a:r>
          <a:r>
            <a:rPr kumimoji="1" lang="ja-JP" altLang="en-US" sz="1100" b="1">
              <a:solidFill>
                <a:sysClr val="windowText" lastClr="000000"/>
              </a:solidFill>
            </a:rPr>
            <a:t>」と入力してください。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22412</xdr:colOff>
      <xdr:row>12</xdr:row>
      <xdr:rowOff>11206</xdr:rowOff>
    </xdr:from>
    <xdr:to>
      <xdr:col>10</xdr:col>
      <xdr:colOff>1</xdr:colOff>
      <xdr:row>19</xdr:row>
      <xdr:rowOff>11206</xdr:rowOff>
    </xdr:to>
    <xdr:sp macro="" textlink="">
      <xdr:nvSpPr>
        <xdr:cNvPr id="2" name="角丸四角形吹き出し 1"/>
        <xdr:cNvSpPr/>
      </xdr:nvSpPr>
      <xdr:spPr>
        <a:xfrm>
          <a:off x="3115236" y="2913530"/>
          <a:ext cx="7194177" cy="1647264"/>
        </a:xfrm>
        <a:prstGeom prst="wedgeRoundRectCallout">
          <a:avLst>
            <a:gd name="adj1" fmla="val 7117"/>
            <a:gd name="adj2" fmla="val -134779"/>
            <a:gd name="adj3" fmla="val 16667"/>
          </a:avLst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ysClr val="windowText" lastClr="000000"/>
              </a:solidFill>
            </a:rPr>
            <a:t>子</a:t>
          </a:r>
          <a:r>
            <a:rPr kumimoji="1" lang="en-US" altLang="ja-JP" sz="1400" b="1">
              <a:solidFill>
                <a:sysClr val="windowText" lastClr="000000"/>
              </a:solidFill>
            </a:rPr>
            <a:t>1</a:t>
          </a:r>
          <a:r>
            <a:rPr kumimoji="1" lang="ja-JP" altLang="en-US" sz="1400" b="1">
              <a:solidFill>
                <a:sysClr val="windowText" lastClr="000000"/>
              </a:solidFill>
            </a:rPr>
            <a:t>人だけが</a:t>
          </a:r>
          <a:r>
            <a:rPr kumimoji="1" lang="en-US" altLang="ja-JP" sz="1400" b="1">
              <a:solidFill>
                <a:sysClr val="windowText" lastClr="000000"/>
              </a:solidFill>
            </a:rPr>
            <a:t>9</a:t>
          </a:r>
          <a:r>
            <a:rPr kumimoji="1" lang="ja-JP" altLang="en-US" sz="1400" b="1">
              <a:solidFill>
                <a:sysClr val="windowText" lastClr="000000"/>
              </a:solidFill>
            </a:rPr>
            <a:t>月</a:t>
          </a:r>
          <a:r>
            <a:rPr kumimoji="1" lang="en-US" altLang="ja-JP" sz="1400" b="1">
              <a:solidFill>
                <a:sysClr val="windowText" lastClr="000000"/>
              </a:solidFill>
            </a:rPr>
            <a:t>1</a:t>
          </a:r>
          <a:r>
            <a:rPr kumimoji="1" lang="ja-JP" altLang="en-US" sz="1400" b="1">
              <a:solidFill>
                <a:sysClr val="windowText" lastClr="000000"/>
              </a:solidFill>
            </a:rPr>
            <a:t>日から国保に加入し、世帯主は国保に加入しない場合の入力例</a:t>
          </a:r>
          <a:endParaRPr kumimoji="1" lang="en-US" altLang="ja-JP" sz="1400" b="1">
            <a:solidFill>
              <a:sysClr val="windowText" lastClr="000000"/>
            </a:solidFill>
          </a:endParaRPr>
        </a:p>
        <a:p>
          <a:r>
            <a:rPr kumimoji="1" lang="ja-JP" altLang="en-US" sz="1200" b="1">
              <a:solidFill>
                <a:sysClr val="windowText" lastClr="000000"/>
              </a:solidFill>
            </a:rPr>
            <a:t>世帯主</a:t>
          </a:r>
          <a:r>
            <a:rPr kumimoji="1" lang="en-US" altLang="ja-JP" sz="1200" b="1">
              <a:solidFill>
                <a:sysClr val="windowText" lastClr="000000"/>
              </a:solidFill>
            </a:rPr>
            <a:t>(68</a:t>
          </a:r>
          <a:r>
            <a:rPr kumimoji="1" lang="ja-JP" altLang="en-US" sz="1200" b="1">
              <a:solidFill>
                <a:sysClr val="windowText" lastClr="000000"/>
              </a:solidFill>
            </a:rPr>
            <a:t>歳</a:t>
          </a:r>
          <a:r>
            <a:rPr kumimoji="1" lang="en-US" altLang="ja-JP" sz="1200" b="1">
              <a:solidFill>
                <a:sysClr val="windowText" lastClr="000000"/>
              </a:solidFill>
            </a:rPr>
            <a:t>)</a:t>
          </a:r>
          <a:r>
            <a:rPr kumimoji="1" lang="ja-JP" altLang="en-US" sz="1200" b="1">
              <a:solidFill>
                <a:sysClr val="windowText" lastClr="000000"/>
              </a:solidFill>
            </a:rPr>
            <a:t>：</a:t>
          </a:r>
          <a:r>
            <a:rPr kumimoji="1" lang="ja-JP" alt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令和</a:t>
          </a:r>
          <a:r>
            <a:rPr kumimoji="1" lang="en-US" altLang="ja-JP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5</a:t>
          </a:r>
          <a:r>
            <a:rPr kumimoji="1" lang="ja-JP" altLang="ja-JP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年の所得は年金所得のみで</a:t>
          </a:r>
          <a:r>
            <a:rPr kumimoji="1" lang="en-US" altLang="ja-JP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120</a:t>
          </a:r>
          <a:r>
            <a:rPr kumimoji="1" lang="ja-JP" altLang="ja-JP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万円</a:t>
          </a:r>
          <a:endParaRPr kumimoji="1" lang="en-US" altLang="ja-JP" sz="12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子</a:t>
          </a:r>
          <a:r>
            <a:rPr kumimoji="1" lang="en-US" altLang="ja-JP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(42</a:t>
          </a:r>
          <a:r>
            <a:rPr kumimoji="1" lang="ja-JP" alt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歳</a:t>
          </a:r>
          <a:r>
            <a:rPr kumimoji="1" lang="en-US" altLang="ja-JP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kumimoji="1" lang="ja-JP" alt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：令和</a:t>
          </a:r>
          <a:r>
            <a:rPr kumimoji="1" lang="en-US" altLang="ja-JP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5</a:t>
          </a:r>
          <a:r>
            <a:rPr kumimoji="1" lang="ja-JP" alt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年の所得は給与所得のみで</a:t>
          </a:r>
          <a:r>
            <a:rPr kumimoji="1" lang="en-US" altLang="ja-JP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50</a:t>
          </a:r>
          <a:r>
            <a:rPr kumimoji="1" lang="ja-JP" alt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万円</a:t>
          </a:r>
          <a:endParaRPr kumimoji="1" lang="en-US" altLang="ja-JP" sz="12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en-US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注意点：世帯主が国保に加入しない場合は「擬制世帯主」に入力してください。</a:t>
          </a:r>
          <a:endParaRPr kumimoji="1" lang="en-US" altLang="ja-JP" sz="11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en-US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注意点：子は国保加入時点で</a:t>
          </a:r>
          <a:r>
            <a:rPr kumimoji="1" lang="en-US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40</a:t>
          </a:r>
          <a:r>
            <a:rPr kumimoji="1"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歳以上なので、「国保加入月数」「介護該当月数」は共に「</a:t>
          </a:r>
          <a:r>
            <a:rPr kumimoji="1" lang="en-US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7</a:t>
          </a:r>
          <a:r>
            <a:rPr kumimoji="1"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」です。</a:t>
          </a:r>
          <a:endParaRPr lang="ja-JP" altLang="ja-JP" sz="1400">
            <a:solidFill>
              <a:sysClr val="windowText" lastClr="000000"/>
            </a:solidFill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60"/>
  <sheetViews>
    <sheetView showGridLines="0" tabSelected="1" view="pageBreakPreview" zoomScale="85" zoomScaleNormal="70" zoomScaleSheetLayoutView="85" workbookViewId="0">
      <selection activeCell="B5" sqref="B5"/>
    </sheetView>
  </sheetViews>
  <sheetFormatPr defaultRowHeight="18.75" x14ac:dyDescent="0.4"/>
  <cols>
    <col min="1" max="12" width="13.5" customWidth="1"/>
    <col min="13" max="16" width="13.625" customWidth="1"/>
    <col min="17" max="25" width="13.5" customWidth="1"/>
  </cols>
  <sheetData>
    <row r="1" spans="1:11" ht="24" x14ac:dyDescent="0.5">
      <c r="A1" s="12"/>
      <c r="B1" s="12"/>
      <c r="C1" s="12"/>
      <c r="D1" s="12"/>
      <c r="E1" s="27" t="s">
        <v>82</v>
      </c>
      <c r="F1" s="12"/>
      <c r="G1" s="12"/>
      <c r="H1" s="12"/>
      <c r="I1" s="12"/>
      <c r="J1" s="12"/>
      <c r="K1" s="12"/>
    </row>
    <row r="2" spans="1:11" ht="18.75" customHeight="1" x14ac:dyDescent="0.5">
      <c r="A2" s="25"/>
      <c r="B2" s="12"/>
      <c r="C2" s="12"/>
      <c r="D2" s="12"/>
      <c r="E2" s="12"/>
      <c r="F2" s="12"/>
      <c r="G2" s="12"/>
      <c r="H2" s="12"/>
      <c r="I2" s="12"/>
      <c r="J2" s="12"/>
      <c r="K2" s="12"/>
    </row>
    <row r="3" spans="1:11" ht="19.5" customHeight="1" x14ac:dyDescent="0.5">
      <c r="A3" s="23" t="s">
        <v>59</v>
      </c>
      <c r="B3" s="12"/>
      <c r="C3" s="12"/>
      <c r="D3" s="12"/>
      <c r="E3" s="12"/>
      <c r="F3" s="12"/>
      <c r="G3" s="12"/>
      <c r="H3" s="12"/>
      <c r="I3" s="12"/>
      <c r="J3" s="12"/>
      <c r="K3" s="12"/>
    </row>
    <row r="4" spans="1:11" x14ac:dyDescent="0.4">
      <c r="A4" s="10"/>
      <c r="B4" s="10" t="s">
        <v>0</v>
      </c>
      <c r="C4" s="29" t="s">
        <v>75</v>
      </c>
      <c r="D4" s="10" t="s">
        <v>2</v>
      </c>
      <c r="E4" s="10" t="s">
        <v>1</v>
      </c>
      <c r="F4" s="31" t="s">
        <v>79</v>
      </c>
      <c r="G4" s="10" t="s">
        <v>3</v>
      </c>
      <c r="H4" s="10" t="s">
        <v>41</v>
      </c>
      <c r="I4" s="10" t="s">
        <v>10</v>
      </c>
      <c r="J4" s="10" t="s">
        <v>11</v>
      </c>
    </row>
    <row r="5" spans="1:11" x14ac:dyDescent="0.4">
      <c r="A5" s="9" t="s">
        <v>4</v>
      </c>
      <c r="B5" s="8"/>
      <c r="C5" s="8"/>
      <c r="D5" s="8"/>
      <c r="E5" s="8"/>
      <c r="F5" s="8"/>
      <c r="G5" s="8"/>
      <c r="H5" s="8"/>
      <c r="I5" s="4">
        <f>IF(B5=0,0,IF(B5-B53&lt;0,0,B5-B53))</f>
        <v>0</v>
      </c>
      <c r="J5" s="4">
        <f>IF(B5=0,0,IF(B5-430000&lt;0,0,B5-430000))</f>
        <v>0</v>
      </c>
    </row>
    <row r="6" spans="1:11" x14ac:dyDescent="0.4">
      <c r="A6" s="9" t="s">
        <v>5</v>
      </c>
      <c r="B6" s="8"/>
      <c r="C6" s="8"/>
      <c r="D6" s="8"/>
      <c r="E6" s="8"/>
      <c r="F6" s="8"/>
      <c r="G6" s="8"/>
      <c r="H6" s="8"/>
      <c r="I6" s="4">
        <f>IF(B6=0,0,IF(B6-B54&lt;0,0,B6-B54))</f>
        <v>0</v>
      </c>
      <c r="J6" s="30">
        <f>IF(B6=0,0,IF(B6-430000&lt;0,0,B6-430000))</f>
        <v>0</v>
      </c>
    </row>
    <row r="7" spans="1:11" x14ac:dyDescent="0.4">
      <c r="A7" s="9" t="s">
        <v>6</v>
      </c>
      <c r="B7" s="8"/>
      <c r="C7" s="8"/>
      <c r="D7" s="8"/>
      <c r="E7" s="8"/>
      <c r="F7" s="8"/>
      <c r="G7" s="8"/>
      <c r="H7" s="8"/>
      <c r="I7" s="4">
        <f t="shared" ref="I7:I10" si="0">IF(B7=0,0,IF(B7-B55&lt;0,0,B7-B55))</f>
        <v>0</v>
      </c>
      <c r="J7" s="30">
        <f>IF(B7=0,0,IF(B7-430000&lt;0,0,B7-430000))</f>
        <v>0</v>
      </c>
    </row>
    <row r="8" spans="1:11" x14ac:dyDescent="0.4">
      <c r="A8" s="9" t="s">
        <v>7</v>
      </c>
      <c r="B8" s="8"/>
      <c r="C8" s="8"/>
      <c r="D8" s="8"/>
      <c r="E8" s="8"/>
      <c r="F8" s="8"/>
      <c r="G8" s="8"/>
      <c r="H8" s="8"/>
      <c r="I8" s="4">
        <f t="shared" si="0"/>
        <v>0</v>
      </c>
      <c r="J8" s="30">
        <f>IF(B8=0,0,IF(B8-430000&lt;0,0,B8-430000))</f>
        <v>0</v>
      </c>
    </row>
    <row r="9" spans="1:11" x14ac:dyDescent="0.4">
      <c r="A9" s="9" t="s">
        <v>8</v>
      </c>
      <c r="B9" s="8"/>
      <c r="C9" s="8"/>
      <c r="D9" s="8"/>
      <c r="E9" s="8"/>
      <c r="F9" s="8"/>
      <c r="G9" s="8"/>
      <c r="H9" s="8"/>
      <c r="I9" s="4">
        <f t="shared" si="0"/>
        <v>0</v>
      </c>
      <c r="J9" s="30">
        <f>IF(B9=0,0,IF(B9-430000&lt;0,0,B9-430000))</f>
        <v>0</v>
      </c>
    </row>
    <row r="10" spans="1:11" x14ac:dyDescent="0.4">
      <c r="A10" s="9" t="s">
        <v>9</v>
      </c>
      <c r="B10" s="8"/>
      <c r="C10" s="8"/>
      <c r="D10" s="8"/>
      <c r="E10" s="8"/>
      <c r="F10" s="7" t="s">
        <v>40</v>
      </c>
      <c r="G10" s="7" t="s">
        <v>40</v>
      </c>
      <c r="H10" s="7" t="s">
        <v>40</v>
      </c>
      <c r="I10" s="4">
        <f t="shared" si="0"/>
        <v>0</v>
      </c>
      <c r="J10" s="7" t="s">
        <v>40</v>
      </c>
    </row>
    <row r="11" spans="1:11" x14ac:dyDescent="0.4">
      <c r="A11" s="26" t="s">
        <v>83</v>
      </c>
      <c r="B11" s="13"/>
      <c r="C11" s="13"/>
      <c r="D11" s="13"/>
      <c r="E11" s="13"/>
      <c r="F11" s="13"/>
      <c r="G11" s="13"/>
      <c r="H11" s="14"/>
    </row>
    <row r="12" spans="1:11" x14ac:dyDescent="0.4">
      <c r="A12" s="2" t="s">
        <v>63</v>
      </c>
      <c r="B12" s="13"/>
      <c r="C12" s="13"/>
      <c r="D12" s="13"/>
      <c r="E12" s="13"/>
      <c r="F12" s="13"/>
      <c r="G12" s="13"/>
      <c r="H12" s="14"/>
    </row>
    <row r="13" spans="1:11" x14ac:dyDescent="0.4">
      <c r="A13" s="2" t="s">
        <v>76</v>
      </c>
      <c r="B13" s="13"/>
      <c r="C13" s="13"/>
      <c r="D13" s="13"/>
      <c r="E13" s="13"/>
      <c r="F13" s="13"/>
      <c r="G13" s="13"/>
      <c r="H13" s="14"/>
    </row>
    <row r="14" spans="1:11" x14ac:dyDescent="0.4">
      <c r="A14" s="2" t="s">
        <v>57</v>
      </c>
      <c r="B14" s="13"/>
      <c r="C14" s="13"/>
      <c r="D14" s="13"/>
      <c r="E14" s="13"/>
      <c r="F14" s="13"/>
      <c r="G14" s="13"/>
      <c r="H14" s="14"/>
    </row>
    <row r="15" spans="1:11" x14ac:dyDescent="0.4">
      <c r="A15" s="2" t="s">
        <v>84</v>
      </c>
      <c r="B15" s="13"/>
      <c r="C15" s="13"/>
      <c r="D15" s="13"/>
      <c r="E15" s="13"/>
      <c r="F15" s="13"/>
      <c r="G15" s="13"/>
      <c r="H15" s="14"/>
    </row>
    <row r="16" spans="1:11" x14ac:dyDescent="0.4">
      <c r="A16" s="2" t="s">
        <v>85</v>
      </c>
      <c r="B16" s="13"/>
      <c r="C16" s="13"/>
      <c r="D16" s="13"/>
      <c r="E16" s="13"/>
      <c r="F16" s="13"/>
      <c r="G16" s="13"/>
      <c r="H16" s="14"/>
    </row>
    <row r="17" spans="1:11" x14ac:dyDescent="0.4">
      <c r="A17" s="2" t="s">
        <v>86</v>
      </c>
      <c r="B17" s="13"/>
      <c r="C17" s="13"/>
      <c r="D17" s="13"/>
      <c r="E17" s="13"/>
      <c r="F17" s="13"/>
      <c r="G17" s="13"/>
      <c r="H17" s="14"/>
    </row>
    <row r="18" spans="1:11" x14ac:dyDescent="0.4">
      <c r="A18" s="2" t="s">
        <v>87</v>
      </c>
      <c r="B18" s="13"/>
      <c r="C18" s="13"/>
      <c r="D18" s="13"/>
      <c r="E18" s="13"/>
      <c r="F18" s="13"/>
      <c r="G18" s="13"/>
      <c r="H18" s="14"/>
    </row>
    <row r="19" spans="1:11" x14ac:dyDescent="0.4">
      <c r="A19" s="2" t="s">
        <v>64</v>
      </c>
      <c r="B19" s="13"/>
      <c r="C19" s="13"/>
      <c r="D19" s="13"/>
      <c r="E19" s="13"/>
      <c r="F19" s="13"/>
      <c r="G19" s="13"/>
      <c r="H19" s="14"/>
    </row>
    <row r="20" spans="1:11" x14ac:dyDescent="0.4">
      <c r="A20" s="2" t="s">
        <v>58</v>
      </c>
      <c r="B20" s="13"/>
      <c r="C20" s="13"/>
      <c r="D20" s="13"/>
      <c r="E20" s="13"/>
      <c r="F20" s="13"/>
      <c r="G20" s="13"/>
      <c r="H20" s="14"/>
    </row>
    <row r="21" spans="1:11" x14ac:dyDescent="0.4">
      <c r="A21" s="2" t="s">
        <v>65</v>
      </c>
      <c r="B21" s="13"/>
      <c r="C21" s="13"/>
      <c r="D21" s="13"/>
      <c r="E21" s="13"/>
      <c r="F21" s="13"/>
      <c r="G21" s="13"/>
      <c r="H21" s="14"/>
    </row>
    <row r="22" spans="1:11" x14ac:dyDescent="0.4">
      <c r="A22" s="2" t="s">
        <v>74</v>
      </c>
      <c r="B22" s="13"/>
      <c r="C22" s="13"/>
      <c r="D22" s="13"/>
      <c r="E22" s="13"/>
      <c r="F22" s="13"/>
      <c r="G22" s="13"/>
      <c r="H22" s="14"/>
    </row>
    <row r="23" spans="1:11" x14ac:dyDescent="0.4">
      <c r="A23" s="3"/>
      <c r="B23" s="3"/>
      <c r="C23" s="3"/>
      <c r="D23" s="3"/>
      <c r="E23" s="3"/>
      <c r="F23" s="3"/>
      <c r="G23" s="3"/>
      <c r="H23" s="3"/>
    </row>
    <row r="24" spans="1:11" ht="19.5" x14ac:dyDescent="0.4">
      <c r="A24" s="24" t="s">
        <v>46</v>
      </c>
    </row>
    <row r="25" spans="1:11" x14ac:dyDescent="0.4">
      <c r="A25" s="39" t="s">
        <v>60</v>
      </c>
      <c r="B25" s="40"/>
      <c r="C25" s="39" t="s">
        <v>61</v>
      </c>
      <c r="D25" s="40"/>
      <c r="E25" s="45" t="s">
        <v>12</v>
      </c>
      <c r="F25" s="45"/>
    </row>
    <row r="26" spans="1:11" x14ac:dyDescent="0.4">
      <c r="A26" s="41">
        <f>ROUNDDOWN(J60,-2)+ROUNDDOWN(O60,-2)+ROUNDDOWN(T60,-2)</f>
        <v>0</v>
      </c>
      <c r="B26" s="42"/>
      <c r="C26" s="43">
        <f>IF(A26=0,0,A26/MAX(G5:G10))</f>
        <v>0</v>
      </c>
      <c r="D26" s="44"/>
      <c r="E26" s="46" t="str">
        <f>IF(E59=0,"軽減なし",E59)</f>
        <v>軽減なし</v>
      </c>
      <c r="F26" s="46"/>
    </row>
    <row r="27" spans="1:11" x14ac:dyDescent="0.4">
      <c r="A27" s="16" t="s">
        <v>68</v>
      </c>
      <c r="B27" s="17"/>
      <c r="C27" s="18"/>
      <c r="D27" s="18"/>
      <c r="E27" s="19"/>
      <c r="F27" s="19"/>
    </row>
    <row r="28" spans="1:11" x14ac:dyDescent="0.4">
      <c r="A28" s="3"/>
      <c r="B28" s="3"/>
      <c r="C28" s="3"/>
      <c r="D28" s="3"/>
    </row>
    <row r="29" spans="1:11" ht="19.5" x14ac:dyDescent="0.4">
      <c r="A29" s="11" t="s">
        <v>47</v>
      </c>
      <c r="C29" s="1"/>
      <c r="D29" s="1"/>
      <c r="E29" s="1"/>
      <c r="F29" s="1"/>
      <c r="G29" s="1"/>
      <c r="H29" s="1"/>
      <c r="I29" s="1"/>
      <c r="J29" s="1"/>
      <c r="K29" s="1"/>
    </row>
    <row r="30" spans="1:11" x14ac:dyDescent="0.4">
      <c r="A30" s="38" t="s">
        <v>13</v>
      </c>
      <c r="B30" s="38"/>
      <c r="C30" s="38" t="s">
        <v>45</v>
      </c>
      <c r="D30" s="38"/>
      <c r="E30" s="33" t="s">
        <v>62</v>
      </c>
      <c r="F30" s="34"/>
      <c r="G30" s="1"/>
      <c r="H30" s="1"/>
      <c r="I30" s="1"/>
      <c r="J30" s="1"/>
      <c r="K30" s="1"/>
    </row>
    <row r="31" spans="1:11" x14ac:dyDescent="0.4">
      <c r="A31" s="37"/>
      <c r="B31" s="37"/>
      <c r="C31" s="35" t="str">
        <f>IF(OR(A31=F37,A31=F38),G37,IF(A31=F39,G39,IF(A31=F40,G40,IF(A31=F41,G41,IF(A31=F42,G42,IF(A31=F43,G43,IF(A31=F44,G44,IF(A31=F45,G45,IF(A31=F46,G46,"")))))))))</f>
        <v/>
      </c>
      <c r="D31" s="35"/>
      <c r="E31" s="36" t="str">
        <f>IF(C31=G37,A26/9,IF(C31=G39,A26/8,IF(C31=G40,A26/7,IF(C31=G41,A26/6,IF(C31=G42,A26/5,IF(C31=G43,A26/4,IF(C31=G44,A26/3,IF(C31=G45,A26/2,IF(C31=G46,A26,"")))))))))</f>
        <v/>
      </c>
      <c r="F31" s="36"/>
      <c r="G31" s="1"/>
      <c r="H31" s="1"/>
      <c r="I31" s="1"/>
      <c r="J31" s="1"/>
      <c r="K31" s="1"/>
    </row>
    <row r="32" spans="1:11" x14ac:dyDescent="0.4">
      <c r="A32" t="s">
        <v>67</v>
      </c>
    </row>
    <row r="34" spans="1:11" x14ac:dyDescent="0.4">
      <c r="K34" s="15" t="s">
        <v>66</v>
      </c>
    </row>
    <row r="36" spans="1:11" hidden="1" x14ac:dyDescent="0.4">
      <c r="A36" t="s">
        <v>14</v>
      </c>
      <c r="H36" t="s">
        <v>31</v>
      </c>
    </row>
    <row r="37" spans="1:11" hidden="1" x14ac:dyDescent="0.4">
      <c r="C37" t="s">
        <v>42</v>
      </c>
      <c r="D37" t="s">
        <v>15</v>
      </c>
      <c r="E37">
        <v>0</v>
      </c>
      <c r="F37" t="s">
        <v>44</v>
      </c>
      <c r="G37" t="s">
        <v>48</v>
      </c>
      <c r="I37" t="s">
        <v>36</v>
      </c>
      <c r="J37" t="s">
        <v>37</v>
      </c>
      <c r="K37" t="s">
        <v>38</v>
      </c>
    </row>
    <row r="38" spans="1:11" hidden="1" x14ac:dyDescent="0.4">
      <c r="C38" t="s">
        <v>43</v>
      </c>
      <c r="D38" t="s">
        <v>16</v>
      </c>
      <c r="E38">
        <v>1</v>
      </c>
      <c r="F38" t="s">
        <v>17</v>
      </c>
      <c r="H38" t="s">
        <v>32</v>
      </c>
      <c r="I38" s="20">
        <v>6.9500000000000006E-2</v>
      </c>
      <c r="J38" s="20">
        <v>2.1000000000000001E-2</v>
      </c>
      <c r="K38" s="20">
        <v>1.6E-2</v>
      </c>
    </row>
    <row r="39" spans="1:11" hidden="1" x14ac:dyDescent="0.4">
      <c r="E39">
        <v>2</v>
      </c>
      <c r="F39" t="s">
        <v>18</v>
      </c>
      <c r="G39" t="s">
        <v>49</v>
      </c>
      <c r="H39" t="s">
        <v>33</v>
      </c>
      <c r="I39" s="21">
        <v>28300</v>
      </c>
      <c r="J39" s="21">
        <v>9000</v>
      </c>
      <c r="K39" s="21">
        <v>12600</v>
      </c>
    </row>
    <row r="40" spans="1:11" hidden="1" x14ac:dyDescent="0.4">
      <c r="D40" t="s">
        <v>80</v>
      </c>
      <c r="E40">
        <v>3</v>
      </c>
      <c r="F40" t="s">
        <v>19</v>
      </c>
      <c r="G40" t="s">
        <v>50</v>
      </c>
      <c r="H40" t="s">
        <v>39</v>
      </c>
      <c r="I40" s="21">
        <v>650000</v>
      </c>
      <c r="J40" s="21">
        <v>220000</v>
      </c>
      <c r="K40" s="21">
        <v>170000</v>
      </c>
    </row>
    <row r="41" spans="1:11" hidden="1" x14ac:dyDescent="0.4">
      <c r="D41" t="s">
        <v>81</v>
      </c>
      <c r="E41">
        <v>4</v>
      </c>
      <c r="F41" t="s">
        <v>20</v>
      </c>
      <c r="G41" t="s">
        <v>51</v>
      </c>
    </row>
    <row r="42" spans="1:11" hidden="1" x14ac:dyDescent="0.4">
      <c r="E42">
        <v>5</v>
      </c>
      <c r="F42" t="s">
        <v>21</v>
      </c>
      <c r="G42" t="s">
        <v>52</v>
      </c>
      <c r="H42" t="s">
        <v>34</v>
      </c>
      <c r="I42" s="21">
        <v>295000</v>
      </c>
    </row>
    <row r="43" spans="1:11" hidden="1" x14ac:dyDescent="0.4">
      <c r="E43">
        <v>6</v>
      </c>
      <c r="F43" t="s">
        <v>22</v>
      </c>
      <c r="G43" t="s">
        <v>53</v>
      </c>
      <c r="H43" t="s">
        <v>35</v>
      </c>
      <c r="I43" s="21">
        <v>545000</v>
      </c>
    </row>
    <row r="44" spans="1:11" hidden="1" x14ac:dyDescent="0.4">
      <c r="E44">
        <v>7</v>
      </c>
      <c r="F44" t="s">
        <v>23</v>
      </c>
      <c r="G44" t="s">
        <v>54</v>
      </c>
    </row>
    <row r="45" spans="1:11" hidden="1" x14ac:dyDescent="0.4">
      <c r="E45">
        <v>8</v>
      </c>
      <c r="F45" t="s">
        <v>24</v>
      </c>
      <c r="G45" t="s">
        <v>55</v>
      </c>
    </row>
    <row r="46" spans="1:11" hidden="1" x14ac:dyDescent="0.4">
      <c r="E46">
        <v>9</v>
      </c>
      <c r="F46" t="s">
        <v>25</v>
      </c>
      <c r="G46" t="s">
        <v>56</v>
      </c>
    </row>
    <row r="47" spans="1:11" hidden="1" x14ac:dyDescent="0.4">
      <c r="E47">
        <v>10</v>
      </c>
    </row>
    <row r="48" spans="1:11" hidden="1" x14ac:dyDescent="0.4">
      <c r="E48">
        <v>11</v>
      </c>
    </row>
    <row r="49" spans="1:23" hidden="1" x14ac:dyDescent="0.4">
      <c r="E49">
        <v>12</v>
      </c>
    </row>
    <row r="50" spans="1:23" hidden="1" x14ac:dyDescent="0.4">
      <c r="A50" t="s">
        <v>26</v>
      </c>
    </row>
    <row r="51" spans="1:23" hidden="1" x14ac:dyDescent="0.4">
      <c r="C51" t="s">
        <v>77</v>
      </c>
      <c r="F51" t="s">
        <v>36</v>
      </c>
      <c r="K51" t="s">
        <v>37</v>
      </c>
      <c r="P51" t="s">
        <v>38</v>
      </c>
    </row>
    <row r="52" spans="1:23" hidden="1" x14ac:dyDescent="0.4">
      <c r="B52" t="s">
        <v>27</v>
      </c>
      <c r="C52" t="s">
        <v>28</v>
      </c>
      <c r="D52" t="s">
        <v>78</v>
      </c>
      <c r="E52" t="s">
        <v>12</v>
      </c>
      <c r="F52" t="s">
        <v>29</v>
      </c>
      <c r="G52" t="s">
        <v>30</v>
      </c>
      <c r="H52" t="s">
        <v>71</v>
      </c>
      <c r="I52" t="s">
        <v>72</v>
      </c>
      <c r="J52" t="s">
        <v>73</v>
      </c>
      <c r="K52" t="s">
        <v>29</v>
      </c>
      <c r="L52" t="s">
        <v>30</v>
      </c>
      <c r="M52" t="s">
        <v>71</v>
      </c>
      <c r="N52" t="s">
        <v>72</v>
      </c>
      <c r="O52" t="s">
        <v>73</v>
      </c>
      <c r="P52" t="s">
        <v>29</v>
      </c>
      <c r="Q52" t="s">
        <v>30</v>
      </c>
      <c r="R52" t="s">
        <v>71</v>
      </c>
      <c r="S52" t="s">
        <v>72</v>
      </c>
      <c r="T52" t="s">
        <v>73</v>
      </c>
    </row>
    <row r="53" spans="1:23" hidden="1" x14ac:dyDescent="0.4">
      <c r="A53" t="s">
        <v>4</v>
      </c>
      <c r="B53" s="5">
        <f>IF(AND(D5="有",E5="65歳以上"),150000,0)</f>
        <v>0</v>
      </c>
      <c r="C53" s="5">
        <f>COUNTA(B5:B9)</f>
        <v>0</v>
      </c>
      <c r="D53" s="5">
        <f>IF(OR(C5="有",D5="有"),1,0)</f>
        <v>0</v>
      </c>
      <c r="E53" s="5">
        <f>IF(C53=0,0,430000+100000*D60)</f>
        <v>0</v>
      </c>
      <c r="F53" s="5">
        <f>ROUNDDOWN(J5*I$38,0)</f>
        <v>0</v>
      </c>
      <c r="G53" s="5">
        <f>IF(B5="",0,IF(F5="6歳未満",(I$39*(1-E$60))/2,I$39*(1-E$60)))</f>
        <v>0</v>
      </c>
      <c r="H53" s="5">
        <f>SUM(F53:G53)</f>
        <v>0</v>
      </c>
      <c r="I53" s="5">
        <f>H53/12</f>
        <v>0</v>
      </c>
      <c r="J53" s="5">
        <f>I53*G5</f>
        <v>0</v>
      </c>
      <c r="K53" s="5">
        <f>ROUNDDOWN(J5*J$38,0)</f>
        <v>0</v>
      </c>
      <c r="L53" s="5">
        <f>IF(B5="",0,IF(F5="6歳未満",(J$39*(1-E$60))/2,J$39*(1-E$60)))</f>
        <v>0</v>
      </c>
      <c r="M53" s="5">
        <f>SUM(K53:L53)</f>
        <v>0</v>
      </c>
      <c r="N53" s="5">
        <f>M53/12</f>
        <v>0</v>
      </c>
      <c r="O53" s="5">
        <f>N53*G5</f>
        <v>0</v>
      </c>
      <c r="P53" s="5">
        <f>ROUNDDOWN(J5*K$38,0)</f>
        <v>0</v>
      </c>
      <c r="Q53" s="5">
        <f>IF(B5="",0,K$39*(1-E$60))</f>
        <v>0</v>
      </c>
      <c r="R53" s="5">
        <f>SUM(P53:Q53)</f>
        <v>0</v>
      </c>
      <c r="S53" s="5">
        <f>R53/12</f>
        <v>0</v>
      </c>
      <c r="T53" s="5">
        <f>S53*H5</f>
        <v>0</v>
      </c>
      <c r="U53" s="5"/>
      <c r="V53" s="5"/>
      <c r="W53" s="5"/>
    </row>
    <row r="54" spans="1:23" hidden="1" x14ac:dyDescent="0.4">
      <c r="A54" t="s">
        <v>5</v>
      </c>
      <c r="B54" s="5">
        <f>IF(AND(D6="有",E6="65歳以上"),150000,0)</f>
        <v>0</v>
      </c>
      <c r="D54" s="5">
        <f>IF(OR(C6="有",D6="有"),1,0)</f>
        <v>0</v>
      </c>
      <c r="E54" s="5">
        <f>IF(C53=0,0,430000+I42*C53+100000*D60)</f>
        <v>0</v>
      </c>
      <c r="F54" s="5">
        <f>ROUNDDOWN(J6*I$38,0)</f>
        <v>0</v>
      </c>
      <c r="G54" s="5">
        <f>IF(B6="",0,IF(F6="6歳未満",(I$39*(1-E$60))/2,I$39*(1-E$60)))</f>
        <v>0</v>
      </c>
      <c r="H54" s="5">
        <f>SUM(F54:G54)</f>
        <v>0</v>
      </c>
      <c r="I54" s="5">
        <f>H54/12</f>
        <v>0</v>
      </c>
      <c r="J54" s="5">
        <f>I54*G6</f>
        <v>0</v>
      </c>
      <c r="K54" s="5">
        <f>ROUNDDOWN(J6*J$38,0)</f>
        <v>0</v>
      </c>
      <c r="L54" s="5">
        <f>IF(B6="",0,IF(F6="6歳未満",(J$39*(1-E$60))/2,J$39*(1-E$60)))</f>
        <v>0</v>
      </c>
      <c r="M54" s="5">
        <f>SUM(K54:L54)</f>
        <v>0</v>
      </c>
      <c r="N54" s="5">
        <f>M54/12</f>
        <v>0</v>
      </c>
      <c r="O54" s="5">
        <f>N54*G6</f>
        <v>0</v>
      </c>
      <c r="P54" s="5">
        <f>ROUNDDOWN(J6*K$38,0)</f>
        <v>0</v>
      </c>
      <c r="Q54" s="5">
        <f>IF(B6="",0,K$39*(1-E$60))</f>
        <v>0</v>
      </c>
      <c r="R54" s="5">
        <f t="shared" ref="R54:R57" si="1">SUM(P54:Q54)</f>
        <v>0</v>
      </c>
      <c r="S54" s="5">
        <f t="shared" ref="S54:S57" si="2">R54/12</f>
        <v>0</v>
      </c>
      <c r="T54" s="5">
        <f>S54*H6</f>
        <v>0</v>
      </c>
      <c r="U54" s="5"/>
      <c r="V54" s="5"/>
      <c r="W54" s="5"/>
    </row>
    <row r="55" spans="1:23" hidden="1" x14ac:dyDescent="0.4">
      <c r="A55" t="s">
        <v>6</v>
      </c>
      <c r="B55" s="5">
        <f t="shared" ref="B55:B58" si="3">IF(AND(D7="有",E7="65歳以上"),150000,0)</f>
        <v>0</v>
      </c>
      <c r="D55" s="5">
        <f t="shared" ref="D55:D58" si="4">IF(OR(C7="有",D7="有"),1,0)</f>
        <v>0</v>
      </c>
      <c r="E55" s="5">
        <f>IF(C53=0,0,430000+I43*C53+100000*D60)</f>
        <v>0</v>
      </c>
      <c r="F55" s="5">
        <f>ROUNDDOWN(J7*I$38,0)</f>
        <v>0</v>
      </c>
      <c r="G55" s="5">
        <f>IF(B7="",0,IF(F7="6歳未満",(I$39*(1-E$60))/2,I$39*(1-E$60)))</f>
        <v>0</v>
      </c>
      <c r="H55" s="5">
        <f>SUM(F55:G55)</f>
        <v>0</v>
      </c>
      <c r="I55" s="5">
        <f>H55/12</f>
        <v>0</v>
      </c>
      <c r="J55" s="5">
        <f>I55*G7</f>
        <v>0</v>
      </c>
      <c r="K55" s="5">
        <f>ROUNDDOWN(J7*J$38,0)</f>
        <v>0</v>
      </c>
      <c r="L55" s="5">
        <f>IF(B7="",0,IF(F7="6歳未満",(J$39*(1-E$60))/2,J$39*(1-E$60)))</f>
        <v>0</v>
      </c>
      <c r="M55" s="5">
        <f>SUM(K55:L55)</f>
        <v>0</v>
      </c>
      <c r="N55" s="5">
        <f>M55/12</f>
        <v>0</v>
      </c>
      <c r="O55" s="5">
        <f>N55*G7</f>
        <v>0</v>
      </c>
      <c r="P55" s="5">
        <f>ROUNDDOWN(J7*K$38,0)</f>
        <v>0</v>
      </c>
      <c r="Q55" s="5">
        <f>IF(B7="",0,K$39*(1-E$60))</f>
        <v>0</v>
      </c>
      <c r="R55" s="5">
        <f t="shared" si="1"/>
        <v>0</v>
      </c>
      <c r="S55" s="5">
        <f t="shared" si="2"/>
        <v>0</v>
      </c>
      <c r="T55" s="5">
        <f>S55*H7</f>
        <v>0</v>
      </c>
      <c r="U55" s="5"/>
      <c r="V55" s="5"/>
      <c r="W55" s="5"/>
    </row>
    <row r="56" spans="1:23" hidden="1" x14ac:dyDescent="0.4">
      <c r="A56" t="s">
        <v>7</v>
      </c>
      <c r="B56" s="5">
        <f t="shared" si="3"/>
        <v>0</v>
      </c>
      <c r="D56" s="5">
        <f t="shared" si="4"/>
        <v>0</v>
      </c>
      <c r="F56" s="5">
        <f>ROUNDDOWN(J8*I$38,0)</f>
        <v>0</v>
      </c>
      <c r="G56" s="5">
        <f>IF(B8="",0,IF(F8="6歳未満",(I$39*(1-E$60))/2,I$39*(1-E$60)))</f>
        <v>0</v>
      </c>
      <c r="H56" s="5">
        <f>SUM(F56:G56)</f>
        <v>0</v>
      </c>
      <c r="I56" s="5">
        <f>H56/12</f>
        <v>0</v>
      </c>
      <c r="J56" s="5">
        <f>I56*G8</f>
        <v>0</v>
      </c>
      <c r="K56" s="5">
        <f>ROUNDDOWN(J8*J$38,0)</f>
        <v>0</v>
      </c>
      <c r="L56" s="5">
        <f>IF(B8="",0,IF(F8="6歳未満",(J$39*(1-E$60))/2,J$39*(1-E$60)))</f>
        <v>0</v>
      </c>
      <c r="M56" s="5">
        <f>SUM(K56:L56)</f>
        <v>0</v>
      </c>
      <c r="N56" s="5">
        <f>M56/12</f>
        <v>0</v>
      </c>
      <c r="O56" s="5">
        <f>N56*G8</f>
        <v>0</v>
      </c>
      <c r="P56" s="5">
        <f>ROUNDDOWN(J8*K$38,0)</f>
        <v>0</v>
      </c>
      <c r="Q56" s="5">
        <f>IF(B8="",0,K$39*(1-E$60))</f>
        <v>0</v>
      </c>
      <c r="R56" s="5">
        <f t="shared" si="1"/>
        <v>0</v>
      </c>
      <c r="S56" s="5">
        <f t="shared" si="2"/>
        <v>0</v>
      </c>
      <c r="T56" s="5">
        <f>S56*H8</f>
        <v>0</v>
      </c>
      <c r="U56" s="5"/>
      <c r="V56" s="5"/>
      <c r="W56" s="5"/>
    </row>
    <row r="57" spans="1:23" hidden="1" x14ac:dyDescent="0.4">
      <c r="A57" t="s">
        <v>8</v>
      </c>
      <c r="B57" s="5">
        <f t="shared" si="3"/>
        <v>0</v>
      </c>
      <c r="D57" s="5">
        <f t="shared" si="4"/>
        <v>0</v>
      </c>
      <c r="E57" s="6">
        <f>SUM(I5:I10)</f>
        <v>0</v>
      </c>
      <c r="F57" s="5">
        <f>ROUNDDOWN(J9*I$38,0)</f>
        <v>0</v>
      </c>
      <c r="G57" s="5">
        <f>IF(B9="",0,IF(F9="6歳未満",(I$39*(1-E$60))/2,I$39*(1-E$60)))</f>
        <v>0</v>
      </c>
      <c r="H57" s="5">
        <f>SUM(F57:G57)</f>
        <v>0</v>
      </c>
      <c r="I57" s="5">
        <f>H57/12</f>
        <v>0</v>
      </c>
      <c r="J57" s="5">
        <f>I57*G9</f>
        <v>0</v>
      </c>
      <c r="K57" s="5">
        <f>ROUNDDOWN(J9*J$38,0)</f>
        <v>0</v>
      </c>
      <c r="L57" s="5">
        <f>IF(B9="",0,IF(F9="6歳未満",(J$39*(1-E$60))/2,J$39*(1-E$60)))</f>
        <v>0</v>
      </c>
      <c r="M57" s="5">
        <f>SUM(K57:L57)</f>
        <v>0</v>
      </c>
      <c r="N57" s="5">
        <f>M57/12</f>
        <v>0</v>
      </c>
      <c r="O57" s="5">
        <f>N57*G9</f>
        <v>0</v>
      </c>
      <c r="P57" s="5">
        <f>ROUNDDOWN(J9*K$38,0)</f>
        <v>0</v>
      </c>
      <c r="Q57" s="5">
        <f>IF(B9="",0,K$39*(1-E$60))</f>
        <v>0</v>
      </c>
      <c r="R57" s="5">
        <f t="shared" si="1"/>
        <v>0</v>
      </c>
      <c r="S57" s="5">
        <f t="shared" si="2"/>
        <v>0</v>
      </c>
      <c r="T57" s="5">
        <f>S57*H9</f>
        <v>0</v>
      </c>
      <c r="U57" s="5"/>
      <c r="V57" s="5"/>
      <c r="W57" s="5"/>
    </row>
    <row r="58" spans="1:23" hidden="1" x14ac:dyDescent="0.4">
      <c r="A58" t="s">
        <v>9</v>
      </c>
      <c r="B58" s="5">
        <f t="shared" si="3"/>
        <v>0</v>
      </c>
      <c r="D58" s="5">
        <f t="shared" si="4"/>
        <v>0</v>
      </c>
    </row>
    <row r="59" spans="1:23" hidden="1" x14ac:dyDescent="0.4">
      <c r="E59">
        <f>IF(C53=0,0,IF(E57&lt;=E53,"7割軽減",IF(E57&lt;=E54,"5割軽減",IF(E57&lt;=E55,"2割軽減",0))))</f>
        <v>0</v>
      </c>
      <c r="H59" s="6"/>
      <c r="J59" s="6">
        <f>SUM(J53:J57)</f>
        <v>0</v>
      </c>
      <c r="O59" s="6">
        <f>SUM(O53:O57)</f>
        <v>0</v>
      </c>
      <c r="T59" s="6">
        <f>SUM(T53:T57)</f>
        <v>0</v>
      </c>
    </row>
    <row r="60" spans="1:23" hidden="1" x14ac:dyDescent="0.4">
      <c r="D60" s="6">
        <f>IF(SUM(D53:D58)-1&lt;0,0,SUM(D53:D58)-1)</f>
        <v>0</v>
      </c>
      <c r="E60">
        <f>IF(E59="7割軽減",0.7,IF(E59="5割軽減",0.5,IF(E59="2割軽減",0.2,0)))</f>
        <v>0</v>
      </c>
      <c r="J60" s="5">
        <f>IF(J59&gt;I40*MAX(G5:G9)/12,I40*MAX(G5:G9)/12,J59)</f>
        <v>0</v>
      </c>
      <c r="O60" s="5">
        <f>IF(O59&gt;J40*MAX(G5:G9)/12,J40*MAX(G5:G9)/12,O59)</f>
        <v>0</v>
      </c>
      <c r="T60" s="5">
        <f>IF(T59&gt;K40*MAX(H5:H9)/12,K40*MAX(H5:H9)/12,T59)</f>
        <v>0</v>
      </c>
    </row>
  </sheetData>
  <mergeCells count="12">
    <mergeCell ref="A25:B25"/>
    <mergeCell ref="A26:B26"/>
    <mergeCell ref="C25:D25"/>
    <mergeCell ref="C26:D26"/>
    <mergeCell ref="E25:F25"/>
    <mergeCell ref="E26:F26"/>
    <mergeCell ref="E30:F30"/>
    <mergeCell ref="C31:D31"/>
    <mergeCell ref="E31:F31"/>
    <mergeCell ref="A31:B31"/>
    <mergeCell ref="A30:B30"/>
    <mergeCell ref="C30:D30"/>
  </mergeCells>
  <phoneticPr fontId="1"/>
  <dataValidations count="6">
    <dataValidation type="list" allowBlank="1" showInputMessage="1" showErrorMessage="1" sqref="C5:D10">
      <formula1>$C$37:$C$38</formula1>
    </dataValidation>
    <dataValidation type="list" allowBlank="1" showInputMessage="1" showErrorMessage="1" sqref="E5:E10">
      <formula1>$D$37:$D$38</formula1>
    </dataValidation>
    <dataValidation type="list" allowBlank="1" showInputMessage="1" showErrorMessage="1" sqref="H5:H9">
      <formula1>$E$37:$E$49</formula1>
    </dataValidation>
    <dataValidation type="list" allowBlank="1" showInputMessage="1" showErrorMessage="1" sqref="G5:G9">
      <formula1>$E$38:$E$49</formula1>
    </dataValidation>
    <dataValidation type="list" allowBlank="1" showInputMessage="1" showErrorMessage="1" sqref="A31:B31">
      <formula1>$F$37:$F$46</formula1>
    </dataValidation>
    <dataValidation type="list" allowBlank="1" showInputMessage="1" showErrorMessage="1" sqref="F5:F9">
      <formula1>$D$40:$D$41</formula1>
    </dataValidation>
  </dataValidations>
  <pageMargins left="0.59055118110236215" right="0.59055118110236215" top="0.59055118110236215" bottom="0.59055118110236215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W60"/>
  <sheetViews>
    <sheetView showGridLines="0" view="pageBreakPreview" zoomScale="85" zoomScaleNormal="70" zoomScaleSheetLayoutView="85" workbookViewId="0">
      <selection activeCell="B5" sqref="B5"/>
    </sheetView>
  </sheetViews>
  <sheetFormatPr defaultRowHeight="18.75" x14ac:dyDescent="0.4"/>
  <cols>
    <col min="1" max="12" width="13.5" customWidth="1"/>
    <col min="13" max="16" width="13.625" customWidth="1"/>
    <col min="17" max="25" width="13.5" customWidth="1"/>
  </cols>
  <sheetData>
    <row r="1" spans="1:11" ht="24" x14ac:dyDescent="0.5">
      <c r="A1" s="22" t="s">
        <v>69</v>
      </c>
      <c r="B1" s="12"/>
      <c r="C1" s="12"/>
      <c r="D1" s="12"/>
      <c r="E1" s="27" t="s">
        <v>82</v>
      </c>
      <c r="F1" s="12"/>
      <c r="G1" s="12"/>
      <c r="H1" s="12"/>
      <c r="I1" s="12"/>
      <c r="J1" s="12"/>
      <c r="K1" s="12"/>
    </row>
    <row r="2" spans="1:11" ht="18.75" customHeight="1" x14ac:dyDescent="0.5">
      <c r="A2" s="25"/>
      <c r="B2" s="12"/>
      <c r="C2" s="12"/>
      <c r="D2" s="12"/>
      <c r="E2" s="12"/>
      <c r="F2" s="12"/>
      <c r="G2" s="12"/>
      <c r="H2" s="12"/>
      <c r="I2" s="12"/>
      <c r="J2" s="12"/>
      <c r="K2" s="12"/>
    </row>
    <row r="3" spans="1:11" ht="19.5" customHeight="1" x14ac:dyDescent="0.5">
      <c r="A3" s="23" t="s">
        <v>59</v>
      </c>
      <c r="B3" s="12"/>
      <c r="C3" s="12"/>
      <c r="D3" s="12"/>
      <c r="E3" s="12"/>
      <c r="F3" s="12"/>
      <c r="G3" s="12"/>
      <c r="H3" s="12"/>
      <c r="I3" s="12"/>
      <c r="J3" s="12"/>
      <c r="K3" s="12"/>
    </row>
    <row r="4" spans="1:11" x14ac:dyDescent="0.4">
      <c r="A4" s="31"/>
      <c r="B4" s="31" t="s">
        <v>0</v>
      </c>
      <c r="C4" s="31" t="s">
        <v>75</v>
      </c>
      <c r="D4" s="31" t="s">
        <v>2</v>
      </c>
      <c r="E4" s="31" t="s">
        <v>1</v>
      </c>
      <c r="F4" s="31" t="s">
        <v>79</v>
      </c>
      <c r="G4" s="31" t="s">
        <v>3</v>
      </c>
      <c r="H4" s="31" t="s">
        <v>41</v>
      </c>
      <c r="I4" s="31" t="s">
        <v>10</v>
      </c>
      <c r="J4" s="31" t="s">
        <v>11</v>
      </c>
    </row>
    <row r="5" spans="1:11" x14ac:dyDescent="0.4">
      <c r="A5" s="9" t="s">
        <v>4</v>
      </c>
      <c r="B5" s="8">
        <v>1200000</v>
      </c>
      <c r="C5" s="8" t="s">
        <v>43</v>
      </c>
      <c r="D5" s="8" t="s">
        <v>42</v>
      </c>
      <c r="E5" s="8" t="s">
        <v>16</v>
      </c>
      <c r="F5" s="8" t="s">
        <v>81</v>
      </c>
      <c r="G5" s="8">
        <v>12</v>
      </c>
      <c r="H5" s="8">
        <v>0</v>
      </c>
      <c r="I5" s="32">
        <f t="shared" ref="I5:I10" si="0">IF(B5=0,0,IF(B5-B53&lt;0,0,B5-B53))</f>
        <v>1050000</v>
      </c>
      <c r="J5" s="32">
        <f>IF(B5=0,0,IF(B5-430000&lt;0,0,B5-430000))</f>
        <v>770000</v>
      </c>
    </row>
    <row r="6" spans="1:11" x14ac:dyDescent="0.4">
      <c r="A6" s="9" t="s">
        <v>5</v>
      </c>
      <c r="B6" s="8">
        <v>0</v>
      </c>
      <c r="C6" s="8" t="s">
        <v>43</v>
      </c>
      <c r="D6" s="8" t="s">
        <v>43</v>
      </c>
      <c r="E6" s="8" t="s">
        <v>16</v>
      </c>
      <c r="F6" s="8" t="s">
        <v>81</v>
      </c>
      <c r="G6" s="8">
        <v>12</v>
      </c>
      <c r="H6" s="8">
        <v>0</v>
      </c>
      <c r="I6" s="32">
        <f t="shared" si="0"/>
        <v>0</v>
      </c>
      <c r="J6" s="32">
        <f>IF(B6=0,0,IF(B6-430000&lt;0,0,B6-430000))</f>
        <v>0</v>
      </c>
    </row>
    <row r="7" spans="1:11" x14ac:dyDescent="0.4">
      <c r="A7" s="9" t="s">
        <v>6</v>
      </c>
      <c r="B7" s="8"/>
      <c r="C7" s="8"/>
      <c r="D7" s="8"/>
      <c r="E7" s="8"/>
      <c r="F7" s="8"/>
      <c r="G7" s="8"/>
      <c r="H7" s="8"/>
      <c r="I7" s="32">
        <f t="shared" si="0"/>
        <v>0</v>
      </c>
      <c r="J7" s="32">
        <f>IF(B7=0,0,IF(B7-430000&lt;0,0,B7-430000))</f>
        <v>0</v>
      </c>
    </row>
    <row r="8" spans="1:11" x14ac:dyDescent="0.4">
      <c r="A8" s="9" t="s">
        <v>7</v>
      </c>
      <c r="B8" s="8"/>
      <c r="C8" s="8"/>
      <c r="D8" s="8"/>
      <c r="E8" s="8"/>
      <c r="F8" s="8"/>
      <c r="G8" s="8"/>
      <c r="H8" s="8"/>
      <c r="I8" s="32">
        <f t="shared" si="0"/>
        <v>0</v>
      </c>
      <c r="J8" s="32">
        <f>IF(B8=0,0,IF(B8-430000&lt;0,0,B8-430000))</f>
        <v>0</v>
      </c>
    </row>
    <row r="9" spans="1:11" x14ac:dyDescent="0.4">
      <c r="A9" s="9" t="s">
        <v>8</v>
      </c>
      <c r="B9" s="8"/>
      <c r="C9" s="8"/>
      <c r="D9" s="8"/>
      <c r="E9" s="8"/>
      <c r="F9" s="8"/>
      <c r="G9" s="8"/>
      <c r="H9" s="8"/>
      <c r="I9" s="32">
        <f t="shared" si="0"/>
        <v>0</v>
      </c>
      <c r="J9" s="32">
        <f>IF(B9=0,0,IF(B9-430000&lt;0,0,B9-430000))</f>
        <v>0</v>
      </c>
    </row>
    <row r="10" spans="1:11" x14ac:dyDescent="0.4">
      <c r="A10" s="9" t="s">
        <v>9</v>
      </c>
      <c r="B10" s="8"/>
      <c r="C10" s="8"/>
      <c r="D10" s="8"/>
      <c r="E10" s="8"/>
      <c r="F10" s="7" t="s">
        <v>40</v>
      </c>
      <c r="G10" s="7" t="s">
        <v>40</v>
      </c>
      <c r="H10" s="7" t="s">
        <v>40</v>
      </c>
      <c r="I10" s="32">
        <f t="shared" si="0"/>
        <v>0</v>
      </c>
      <c r="J10" s="7" t="s">
        <v>40</v>
      </c>
    </row>
    <row r="11" spans="1:11" x14ac:dyDescent="0.4">
      <c r="A11" s="26" t="s">
        <v>83</v>
      </c>
      <c r="B11" s="13"/>
      <c r="C11" s="13"/>
      <c r="D11" s="13"/>
      <c r="E11" s="13"/>
      <c r="F11" s="13"/>
      <c r="G11" s="13"/>
      <c r="H11" s="14"/>
    </row>
    <row r="12" spans="1:11" x14ac:dyDescent="0.4">
      <c r="A12" s="2" t="s">
        <v>63</v>
      </c>
      <c r="B12" s="13"/>
      <c r="C12" s="13"/>
      <c r="D12" s="13"/>
      <c r="E12" s="13"/>
      <c r="F12" s="13"/>
      <c r="G12" s="13"/>
      <c r="H12" s="14"/>
    </row>
    <row r="13" spans="1:11" x14ac:dyDescent="0.4">
      <c r="A13" s="2" t="s">
        <v>76</v>
      </c>
      <c r="B13" s="13"/>
      <c r="C13" s="13"/>
      <c r="D13" s="13"/>
      <c r="E13" s="13"/>
      <c r="F13" s="13"/>
      <c r="G13" s="13"/>
      <c r="H13" s="14"/>
    </row>
    <row r="14" spans="1:11" x14ac:dyDescent="0.4">
      <c r="A14" s="2" t="s">
        <v>57</v>
      </c>
      <c r="B14" s="13"/>
      <c r="C14" s="13"/>
      <c r="D14" s="13"/>
      <c r="E14" s="13"/>
      <c r="F14" s="13"/>
      <c r="G14" s="13"/>
      <c r="H14" s="14"/>
    </row>
    <row r="15" spans="1:11" x14ac:dyDescent="0.4">
      <c r="A15" s="2" t="s">
        <v>84</v>
      </c>
      <c r="B15" s="13"/>
      <c r="C15" s="13"/>
      <c r="D15" s="13"/>
      <c r="E15" s="13"/>
      <c r="F15" s="13"/>
      <c r="G15" s="13"/>
      <c r="H15" s="14"/>
    </row>
    <row r="16" spans="1:11" x14ac:dyDescent="0.4">
      <c r="A16" s="2" t="s">
        <v>85</v>
      </c>
      <c r="B16" s="13"/>
      <c r="C16" s="13"/>
      <c r="D16" s="13"/>
      <c r="E16" s="13"/>
      <c r="F16" s="13"/>
      <c r="G16" s="13"/>
      <c r="H16" s="14"/>
    </row>
    <row r="17" spans="1:11" x14ac:dyDescent="0.4">
      <c r="A17" s="2" t="s">
        <v>86</v>
      </c>
      <c r="B17" s="13"/>
      <c r="C17" s="13"/>
      <c r="D17" s="13"/>
      <c r="E17" s="13"/>
      <c r="F17" s="13"/>
      <c r="G17" s="13"/>
      <c r="H17" s="14"/>
    </row>
    <row r="18" spans="1:11" x14ac:dyDescent="0.4">
      <c r="A18" s="2" t="s">
        <v>87</v>
      </c>
      <c r="B18" s="13"/>
      <c r="C18" s="13"/>
      <c r="D18" s="13"/>
      <c r="E18" s="13"/>
      <c r="F18" s="13"/>
      <c r="G18" s="13"/>
      <c r="H18" s="14"/>
    </row>
    <row r="19" spans="1:11" x14ac:dyDescent="0.4">
      <c r="A19" s="2" t="s">
        <v>64</v>
      </c>
      <c r="B19" s="13"/>
      <c r="C19" s="13"/>
      <c r="D19" s="13"/>
      <c r="E19" s="13"/>
      <c r="F19" s="13"/>
      <c r="G19" s="13"/>
      <c r="H19" s="14"/>
    </row>
    <row r="20" spans="1:11" x14ac:dyDescent="0.4">
      <c r="A20" s="2" t="s">
        <v>58</v>
      </c>
      <c r="B20" s="13"/>
      <c r="C20" s="13"/>
      <c r="D20" s="13"/>
      <c r="E20" s="13"/>
      <c r="F20" s="13"/>
      <c r="G20" s="13"/>
      <c r="H20" s="14"/>
    </row>
    <row r="21" spans="1:11" x14ac:dyDescent="0.4">
      <c r="A21" s="2" t="s">
        <v>65</v>
      </c>
      <c r="B21" s="13"/>
      <c r="C21" s="13"/>
      <c r="D21" s="13"/>
      <c r="E21" s="13"/>
      <c r="F21" s="13"/>
      <c r="G21" s="13"/>
      <c r="H21" s="14"/>
    </row>
    <row r="22" spans="1:11" x14ac:dyDescent="0.4">
      <c r="A22" s="2" t="s">
        <v>74</v>
      </c>
      <c r="B22" s="13"/>
      <c r="C22" s="13"/>
      <c r="D22" s="13"/>
      <c r="E22" s="13"/>
      <c r="F22" s="13"/>
      <c r="G22" s="13"/>
      <c r="H22" s="14"/>
    </row>
    <row r="23" spans="1:11" x14ac:dyDescent="0.4">
      <c r="A23" s="3"/>
      <c r="B23" s="3"/>
      <c r="C23" s="3"/>
      <c r="D23" s="3"/>
      <c r="E23" s="3"/>
      <c r="F23" s="3"/>
      <c r="G23" s="3"/>
      <c r="H23" s="3"/>
    </row>
    <row r="24" spans="1:11" ht="19.5" x14ac:dyDescent="0.4">
      <c r="A24" s="24" t="s">
        <v>46</v>
      </c>
    </row>
    <row r="25" spans="1:11" x14ac:dyDescent="0.4">
      <c r="A25" s="39" t="s">
        <v>60</v>
      </c>
      <c r="B25" s="40"/>
      <c r="C25" s="39" t="s">
        <v>61</v>
      </c>
      <c r="D25" s="40"/>
      <c r="E25" s="45" t="s">
        <v>12</v>
      </c>
      <c r="F25" s="45"/>
    </row>
    <row r="26" spans="1:11" x14ac:dyDescent="0.4">
      <c r="A26" s="41">
        <f>ROUNDDOWN(J60,-2)+ROUNDDOWN(O60,-2)+ROUNDDOWN(T60,-2)</f>
        <v>129200</v>
      </c>
      <c r="B26" s="42"/>
      <c r="C26" s="43">
        <f>IF(A26=0,0,A26/MAX(G5:G10))</f>
        <v>10766.666666666666</v>
      </c>
      <c r="D26" s="44"/>
      <c r="E26" s="46" t="str">
        <f>IF(E59=0,"軽減なし",E59)</f>
        <v>2割軽減</v>
      </c>
      <c r="F26" s="46"/>
    </row>
    <row r="27" spans="1:11" x14ac:dyDescent="0.4">
      <c r="A27" s="16" t="s">
        <v>68</v>
      </c>
      <c r="B27" s="17"/>
      <c r="C27" s="18"/>
      <c r="D27" s="18"/>
      <c r="E27" s="19"/>
      <c r="F27" s="19"/>
    </row>
    <row r="28" spans="1:11" x14ac:dyDescent="0.4">
      <c r="A28" s="3"/>
      <c r="B28" s="3"/>
      <c r="C28" s="3"/>
      <c r="D28" s="3"/>
    </row>
    <row r="29" spans="1:11" ht="19.5" x14ac:dyDescent="0.4">
      <c r="A29" s="11" t="s">
        <v>47</v>
      </c>
      <c r="C29" s="1"/>
      <c r="D29" s="1"/>
      <c r="E29" s="1"/>
      <c r="F29" s="1"/>
      <c r="G29" s="1"/>
      <c r="H29" s="1"/>
      <c r="I29" s="1"/>
      <c r="J29" s="1"/>
      <c r="K29" s="1"/>
    </row>
    <row r="30" spans="1:11" x14ac:dyDescent="0.4">
      <c r="A30" s="38" t="s">
        <v>13</v>
      </c>
      <c r="B30" s="38"/>
      <c r="C30" s="38" t="s">
        <v>45</v>
      </c>
      <c r="D30" s="38"/>
      <c r="E30" s="33" t="s">
        <v>62</v>
      </c>
      <c r="F30" s="34"/>
      <c r="G30" s="1"/>
      <c r="H30" s="1"/>
      <c r="I30" s="1"/>
      <c r="J30" s="1"/>
      <c r="K30" s="1"/>
    </row>
    <row r="31" spans="1:11" x14ac:dyDescent="0.4">
      <c r="A31" s="37" t="s">
        <v>17</v>
      </c>
      <c r="B31" s="37"/>
      <c r="C31" s="35" t="str">
        <f>IF(OR(A31=F37,A31=F38),G37,IF(A31=F39,G39,IF(A31=F40,G40,IF(A31=F41,G41,IF(A31=F42,G42,IF(A31=F43,G43,IF(A31=F44,G44,IF(A31=F45,G45,IF(A31=F46,G46,"")))))))))</f>
        <v>7月末から翌年3月末まで（9回払）</v>
      </c>
      <c r="D31" s="35"/>
      <c r="E31" s="36">
        <f>IF(C31=G37,A26/9,IF(C31=G39,A26/8,IF(C31=G40,A26/7,IF(C31=G41,A26/6,IF(C31=G42,A26/5,IF(C31=G43,A26/4,IF(C31=G44,A26/3,IF(C31=G45,A26/2,IF(C31=G46,A26,"")))))))))</f>
        <v>14355.555555555555</v>
      </c>
      <c r="F31" s="36"/>
      <c r="G31" s="1"/>
      <c r="H31" s="1"/>
      <c r="I31" s="1"/>
      <c r="J31" s="1"/>
      <c r="K31" s="1"/>
    </row>
    <row r="32" spans="1:11" x14ac:dyDescent="0.4">
      <c r="A32" t="s">
        <v>67</v>
      </c>
    </row>
    <row r="34" spans="1:11" x14ac:dyDescent="0.4">
      <c r="K34" s="15" t="s">
        <v>66</v>
      </c>
    </row>
    <row r="36" spans="1:11" hidden="1" x14ac:dyDescent="0.4">
      <c r="A36" t="s">
        <v>14</v>
      </c>
      <c r="H36" t="s">
        <v>31</v>
      </c>
    </row>
    <row r="37" spans="1:11" hidden="1" x14ac:dyDescent="0.4">
      <c r="C37" t="s">
        <v>42</v>
      </c>
      <c r="D37" t="s">
        <v>15</v>
      </c>
      <c r="E37">
        <v>0</v>
      </c>
      <c r="F37" t="s">
        <v>44</v>
      </c>
      <c r="G37" t="s">
        <v>48</v>
      </c>
      <c r="I37" t="s">
        <v>36</v>
      </c>
      <c r="J37" t="s">
        <v>37</v>
      </c>
      <c r="K37" t="s">
        <v>38</v>
      </c>
    </row>
    <row r="38" spans="1:11" hidden="1" x14ac:dyDescent="0.4">
      <c r="C38" t="s">
        <v>43</v>
      </c>
      <c r="D38" t="s">
        <v>16</v>
      </c>
      <c r="E38">
        <v>1</v>
      </c>
      <c r="F38" t="s">
        <v>17</v>
      </c>
      <c r="H38" t="s">
        <v>32</v>
      </c>
      <c r="I38" s="20">
        <v>6.9500000000000006E-2</v>
      </c>
      <c r="J38" s="20">
        <v>2.1000000000000001E-2</v>
      </c>
      <c r="K38" s="20">
        <v>1.6E-2</v>
      </c>
    </row>
    <row r="39" spans="1:11" hidden="1" x14ac:dyDescent="0.4">
      <c r="E39">
        <v>2</v>
      </c>
      <c r="F39" t="s">
        <v>18</v>
      </c>
      <c r="G39" t="s">
        <v>49</v>
      </c>
      <c r="H39" t="s">
        <v>33</v>
      </c>
      <c r="I39" s="21">
        <v>28300</v>
      </c>
      <c r="J39" s="21">
        <v>9000</v>
      </c>
      <c r="K39" s="21">
        <v>12600</v>
      </c>
    </row>
    <row r="40" spans="1:11" hidden="1" x14ac:dyDescent="0.4">
      <c r="D40" t="s">
        <v>80</v>
      </c>
      <c r="E40">
        <v>3</v>
      </c>
      <c r="F40" t="s">
        <v>19</v>
      </c>
      <c r="G40" t="s">
        <v>50</v>
      </c>
      <c r="H40" t="s">
        <v>39</v>
      </c>
      <c r="I40" s="21">
        <v>650000</v>
      </c>
      <c r="J40" s="21">
        <v>220000</v>
      </c>
      <c r="K40" s="21">
        <v>170000</v>
      </c>
    </row>
    <row r="41" spans="1:11" hidden="1" x14ac:dyDescent="0.4">
      <c r="D41" t="s">
        <v>81</v>
      </c>
      <c r="E41">
        <v>4</v>
      </c>
      <c r="F41" t="s">
        <v>20</v>
      </c>
      <c r="G41" t="s">
        <v>51</v>
      </c>
    </row>
    <row r="42" spans="1:11" hidden="1" x14ac:dyDescent="0.4">
      <c r="E42">
        <v>5</v>
      </c>
      <c r="F42" t="s">
        <v>21</v>
      </c>
      <c r="G42" t="s">
        <v>52</v>
      </c>
      <c r="H42" t="s">
        <v>34</v>
      </c>
      <c r="I42" s="21">
        <v>295000</v>
      </c>
    </row>
    <row r="43" spans="1:11" hidden="1" x14ac:dyDescent="0.4">
      <c r="E43">
        <v>6</v>
      </c>
      <c r="F43" t="s">
        <v>22</v>
      </c>
      <c r="G43" t="s">
        <v>53</v>
      </c>
      <c r="H43" t="s">
        <v>35</v>
      </c>
      <c r="I43" s="21">
        <v>545000</v>
      </c>
    </row>
    <row r="44" spans="1:11" hidden="1" x14ac:dyDescent="0.4">
      <c r="E44">
        <v>7</v>
      </c>
      <c r="F44" t="s">
        <v>23</v>
      </c>
      <c r="G44" t="s">
        <v>54</v>
      </c>
    </row>
    <row r="45" spans="1:11" hidden="1" x14ac:dyDescent="0.4">
      <c r="E45">
        <v>8</v>
      </c>
      <c r="F45" t="s">
        <v>24</v>
      </c>
      <c r="G45" t="s">
        <v>55</v>
      </c>
    </row>
    <row r="46" spans="1:11" hidden="1" x14ac:dyDescent="0.4">
      <c r="E46">
        <v>9</v>
      </c>
      <c r="F46" t="s">
        <v>25</v>
      </c>
      <c r="G46" t="s">
        <v>56</v>
      </c>
    </row>
    <row r="47" spans="1:11" hidden="1" x14ac:dyDescent="0.4">
      <c r="E47">
        <v>10</v>
      </c>
    </row>
    <row r="48" spans="1:11" hidden="1" x14ac:dyDescent="0.4">
      <c r="E48">
        <v>11</v>
      </c>
    </row>
    <row r="49" spans="1:23" hidden="1" x14ac:dyDescent="0.4">
      <c r="E49">
        <v>12</v>
      </c>
    </row>
    <row r="50" spans="1:23" hidden="1" x14ac:dyDescent="0.4">
      <c r="A50" t="s">
        <v>26</v>
      </c>
    </row>
    <row r="51" spans="1:23" hidden="1" x14ac:dyDescent="0.4">
      <c r="C51" t="s">
        <v>12</v>
      </c>
      <c r="F51" t="s">
        <v>36</v>
      </c>
      <c r="K51" t="s">
        <v>37</v>
      </c>
      <c r="P51" t="s">
        <v>38</v>
      </c>
    </row>
    <row r="52" spans="1:23" hidden="1" x14ac:dyDescent="0.4">
      <c r="B52" t="s">
        <v>27</v>
      </c>
      <c r="C52" t="s">
        <v>28</v>
      </c>
      <c r="D52" t="s">
        <v>78</v>
      </c>
      <c r="E52" t="s">
        <v>12</v>
      </c>
      <c r="F52" t="s">
        <v>29</v>
      </c>
      <c r="G52" t="s">
        <v>30</v>
      </c>
      <c r="H52" t="s">
        <v>71</v>
      </c>
      <c r="I52" t="s">
        <v>72</v>
      </c>
      <c r="J52" t="s">
        <v>73</v>
      </c>
      <c r="K52" t="s">
        <v>29</v>
      </c>
      <c r="L52" t="s">
        <v>30</v>
      </c>
      <c r="M52" t="s">
        <v>71</v>
      </c>
      <c r="N52" t="s">
        <v>72</v>
      </c>
      <c r="O52" t="s">
        <v>73</v>
      </c>
      <c r="P52" t="s">
        <v>29</v>
      </c>
      <c r="Q52" t="s">
        <v>30</v>
      </c>
      <c r="R52" t="s">
        <v>71</v>
      </c>
      <c r="S52" t="s">
        <v>72</v>
      </c>
      <c r="T52" t="s">
        <v>73</v>
      </c>
    </row>
    <row r="53" spans="1:23" hidden="1" x14ac:dyDescent="0.4">
      <c r="A53" t="s">
        <v>4</v>
      </c>
      <c r="B53" s="5">
        <f t="shared" ref="B53:B58" si="1">IF(AND(D5="有",E5="65歳以上"),150000,0)</f>
        <v>150000</v>
      </c>
      <c r="C53" s="5">
        <f>COUNTA(B5:B9)</f>
        <v>2</v>
      </c>
      <c r="D53" s="5">
        <f t="shared" ref="D53:D58" si="2">IF(OR(C5="有",D5="有"),1,0)</f>
        <v>1</v>
      </c>
      <c r="E53" s="5">
        <f>IF(C53=0,0,430000+100000*D60)</f>
        <v>430000</v>
      </c>
      <c r="F53" s="5">
        <f>ROUNDDOWN(J5*I$38,0)</f>
        <v>53515</v>
      </c>
      <c r="G53" s="5">
        <f>IF(B5="",0,IF(F5="6歳未満",(I$39*(1-E$60))/2,I$39*(1-E$60)))</f>
        <v>22640</v>
      </c>
      <c r="H53" s="5">
        <f>SUM(F53:G53)</f>
        <v>76155</v>
      </c>
      <c r="I53" s="5">
        <f>H53/12</f>
        <v>6346.25</v>
      </c>
      <c r="J53" s="5">
        <f>I53*G5</f>
        <v>76155</v>
      </c>
      <c r="K53" s="5">
        <f>ROUNDDOWN(J5*J$38,0)</f>
        <v>16170</v>
      </c>
      <c r="L53" s="5">
        <f>IF(B5="",0,IF(F5="6歳未満",(J$39*(1-E$60))/2,J$39*(1-E$60)))</f>
        <v>7200</v>
      </c>
      <c r="M53" s="5">
        <f>SUM(K53:L53)</f>
        <v>23370</v>
      </c>
      <c r="N53" s="5">
        <f>M53/12</f>
        <v>1947.5</v>
      </c>
      <c r="O53" s="5">
        <f>N53*G5</f>
        <v>23370</v>
      </c>
      <c r="P53" s="5">
        <f>ROUNDDOWN(J5*K$38,0)</f>
        <v>12320</v>
      </c>
      <c r="Q53" s="5">
        <f>IF(B5="",0,K$39*(1-E$60))</f>
        <v>10080</v>
      </c>
      <c r="R53" s="5">
        <f>SUM(P53:Q53)</f>
        <v>22400</v>
      </c>
      <c r="S53" s="5">
        <f>R53/12</f>
        <v>1866.6666666666667</v>
      </c>
      <c r="T53" s="5">
        <f>S53*H5</f>
        <v>0</v>
      </c>
      <c r="U53" s="5"/>
      <c r="V53" s="5"/>
      <c r="W53" s="5"/>
    </row>
    <row r="54" spans="1:23" hidden="1" x14ac:dyDescent="0.4">
      <c r="A54" t="s">
        <v>5</v>
      </c>
      <c r="B54" s="5">
        <f t="shared" si="1"/>
        <v>0</v>
      </c>
      <c r="D54" s="5">
        <f t="shared" si="2"/>
        <v>0</v>
      </c>
      <c r="E54" s="5">
        <f>IF(C53=0,0,430000+I42*C53+100000*D60)</f>
        <v>1020000</v>
      </c>
      <c r="F54" s="5">
        <f>ROUNDDOWN(J6*I$38,0)</f>
        <v>0</v>
      </c>
      <c r="G54" s="5">
        <f>IF(B6="",0,IF(F6="6歳未満",(I$39*(1-E$60))/2,I$39*(1-E$60)))</f>
        <v>22640</v>
      </c>
      <c r="H54" s="5">
        <f>SUM(F54:G54)</f>
        <v>22640</v>
      </c>
      <c r="I54" s="5">
        <f>H54/12</f>
        <v>1886.6666666666667</v>
      </c>
      <c r="J54" s="5">
        <f>I54*G6</f>
        <v>22640</v>
      </c>
      <c r="K54" s="5">
        <f>ROUNDDOWN(J6*J$38,0)</f>
        <v>0</v>
      </c>
      <c r="L54" s="5">
        <f>IF(B6="",0,IF(F6="6歳未満",(J$39*(1-E$60))/2,J$39*(1-E$60)))</f>
        <v>7200</v>
      </c>
      <c r="M54" s="5">
        <f>SUM(K54:L54)</f>
        <v>7200</v>
      </c>
      <c r="N54" s="5">
        <f>M54/12</f>
        <v>600</v>
      </c>
      <c r="O54" s="5">
        <f>N54*G6</f>
        <v>7200</v>
      </c>
      <c r="P54" s="5">
        <f>ROUNDDOWN(J6*K$38,0)</f>
        <v>0</v>
      </c>
      <c r="Q54" s="5">
        <f>IF(B6="",0,K$39*(1-E$60))</f>
        <v>10080</v>
      </c>
      <c r="R54" s="5">
        <f t="shared" ref="R54:R57" si="3">SUM(P54:Q54)</f>
        <v>10080</v>
      </c>
      <c r="S54" s="5">
        <f t="shared" ref="S54:S57" si="4">R54/12</f>
        <v>840</v>
      </c>
      <c r="T54" s="5">
        <f>S54*H6</f>
        <v>0</v>
      </c>
      <c r="U54" s="5"/>
      <c r="V54" s="5"/>
      <c r="W54" s="5"/>
    </row>
    <row r="55" spans="1:23" hidden="1" x14ac:dyDescent="0.4">
      <c r="A55" t="s">
        <v>6</v>
      </c>
      <c r="B55" s="5">
        <f t="shared" si="1"/>
        <v>0</v>
      </c>
      <c r="D55" s="5">
        <f t="shared" si="2"/>
        <v>0</v>
      </c>
      <c r="E55" s="5">
        <f>IF(C53=0,0,430000+I43*C53+100000*D60)</f>
        <v>1520000</v>
      </c>
      <c r="F55" s="5">
        <f>ROUNDDOWN(J7*I$38,0)</f>
        <v>0</v>
      </c>
      <c r="G55" s="5">
        <f>IF(B7="",0,IF(F7="6歳未満",(I$39*(1-E$60))/2,I$39*(1-E$60)))</f>
        <v>0</v>
      </c>
      <c r="H55" s="5">
        <f>SUM(F55:G55)</f>
        <v>0</v>
      </c>
      <c r="I55" s="5">
        <f>H55/12</f>
        <v>0</v>
      </c>
      <c r="J55" s="5">
        <f>I55*G7</f>
        <v>0</v>
      </c>
      <c r="K55" s="5">
        <f>ROUNDDOWN(J7*J$38,0)</f>
        <v>0</v>
      </c>
      <c r="L55" s="5">
        <f>IF(B7="",0,IF(F7="6歳未満",(J$39*(1-E$60))/2,J$39*(1-E$60)))</f>
        <v>0</v>
      </c>
      <c r="M55" s="5">
        <f>SUM(K55:L55)</f>
        <v>0</v>
      </c>
      <c r="N55" s="5">
        <f>M55/12</f>
        <v>0</v>
      </c>
      <c r="O55" s="5">
        <f>N55*G7</f>
        <v>0</v>
      </c>
      <c r="P55" s="5">
        <f>ROUNDDOWN(J7*K$38,0)</f>
        <v>0</v>
      </c>
      <c r="Q55" s="5">
        <f>IF(B7="",0,K$39*(1-E$60))</f>
        <v>0</v>
      </c>
      <c r="R55" s="5">
        <f t="shared" si="3"/>
        <v>0</v>
      </c>
      <c r="S55" s="5">
        <f t="shared" si="4"/>
        <v>0</v>
      </c>
      <c r="T55" s="5">
        <f>S55*H7</f>
        <v>0</v>
      </c>
      <c r="U55" s="5"/>
      <c r="V55" s="5"/>
      <c r="W55" s="5"/>
    </row>
    <row r="56" spans="1:23" hidden="1" x14ac:dyDescent="0.4">
      <c r="A56" t="s">
        <v>7</v>
      </c>
      <c r="B56" s="5">
        <f t="shared" si="1"/>
        <v>0</v>
      </c>
      <c r="D56" s="5">
        <f t="shared" si="2"/>
        <v>0</v>
      </c>
      <c r="F56" s="5">
        <f>ROUNDDOWN(J8*I$38,0)</f>
        <v>0</v>
      </c>
      <c r="G56" s="5">
        <f>IF(B8="",0,IF(F8="6歳未満",(I$39*(1-E$60))/2,I$39*(1-E$60)))</f>
        <v>0</v>
      </c>
      <c r="H56" s="5">
        <f>SUM(F56:G56)</f>
        <v>0</v>
      </c>
      <c r="I56" s="5">
        <f>H56/12</f>
        <v>0</v>
      </c>
      <c r="J56" s="5">
        <f>I56*G8</f>
        <v>0</v>
      </c>
      <c r="K56" s="5">
        <f>ROUNDDOWN(J8*J$38,0)</f>
        <v>0</v>
      </c>
      <c r="L56" s="5">
        <f>IF(B8="",0,IF(F8="6歳未満",(J$39*(1-E$60))/2,J$39*(1-E$60)))</f>
        <v>0</v>
      </c>
      <c r="M56" s="5">
        <f>SUM(K56:L56)</f>
        <v>0</v>
      </c>
      <c r="N56" s="5">
        <f>M56/12</f>
        <v>0</v>
      </c>
      <c r="O56" s="5">
        <f>N56*G8</f>
        <v>0</v>
      </c>
      <c r="P56" s="5">
        <f>ROUNDDOWN(J8*K$38,0)</f>
        <v>0</v>
      </c>
      <c r="Q56" s="5">
        <f>IF(B8="",0,K$39*(1-E$60))</f>
        <v>0</v>
      </c>
      <c r="R56" s="5">
        <f t="shared" si="3"/>
        <v>0</v>
      </c>
      <c r="S56" s="5">
        <f t="shared" si="4"/>
        <v>0</v>
      </c>
      <c r="T56" s="5">
        <f>S56*H8</f>
        <v>0</v>
      </c>
      <c r="U56" s="5"/>
      <c r="V56" s="5"/>
      <c r="W56" s="5"/>
    </row>
    <row r="57" spans="1:23" hidden="1" x14ac:dyDescent="0.4">
      <c r="A57" t="s">
        <v>8</v>
      </c>
      <c r="B57" s="5">
        <f t="shared" si="1"/>
        <v>0</v>
      </c>
      <c r="D57" s="5">
        <f t="shared" si="2"/>
        <v>0</v>
      </c>
      <c r="E57" s="6">
        <f>SUM(I5:I10)</f>
        <v>1050000</v>
      </c>
      <c r="F57" s="5">
        <f>ROUNDDOWN(J9*I$38,0)</f>
        <v>0</v>
      </c>
      <c r="G57" s="5">
        <f>IF(B9="",0,IF(F9="6歳未満",(I$39*(1-E$60))/2,I$39*(1-E$60)))</f>
        <v>0</v>
      </c>
      <c r="H57" s="5">
        <f>SUM(F57:G57)</f>
        <v>0</v>
      </c>
      <c r="I57" s="5">
        <f>H57/12</f>
        <v>0</v>
      </c>
      <c r="J57" s="5">
        <f>I57*G9</f>
        <v>0</v>
      </c>
      <c r="K57" s="5">
        <f>ROUNDDOWN(J9*J$38,0)</f>
        <v>0</v>
      </c>
      <c r="L57" s="5">
        <f>IF(B9="",0,IF(F9="6歳未満",(J$39*(1-E$60))/2,J$39*(1-E$60)))</f>
        <v>0</v>
      </c>
      <c r="M57" s="5">
        <f>SUM(K57:L57)</f>
        <v>0</v>
      </c>
      <c r="N57" s="5">
        <f>M57/12</f>
        <v>0</v>
      </c>
      <c r="O57" s="5">
        <f>N57*G9</f>
        <v>0</v>
      </c>
      <c r="P57" s="5">
        <f>ROUNDDOWN(J9*K$38,0)</f>
        <v>0</v>
      </c>
      <c r="Q57" s="5">
        <f>IF(B9="",0,K$39*(1-E$60))</f>
        <v>0</v>
      </c>
      <c r="R57" s="5">
        <f t="shared" si="3"/>
        <v>0</v>
      </c>
      <c r="S57" s="5">
        <f t="shared" si="4"/>
        <v>0</v>
      </c>
      <c r="T57" s="5">
        <f>S57*H9</f>
        <v>0</v>
      </c>
      <c r="U57" s="5"/>
      <c r="V57" s="5"/>
      <c r="W57" s="5"/>
    </row>
    <row r="58" spans="1:23" hidden="1" x14ac:dyDescent="0.4">
      <c r="A58" t="s">
        <v>9</v>
      </c>
      <c r="B58" s="5">
        <f t="shared" si="1"/>
        <v>0</v>
      </c>
      <c r="D58" s="5">
        <f t="shared" si="2"/>
        <v>0</v>
      </c>
    </row>
    <row r="59" spans="1:23" hidden="1" x14ac:dyDescent="0.4">
      <c r="E59" t="str">
        <f>IF(C53=0,0,IF(E57&lt;=E53,"7割軽減",IF(E57&lt;=E54,"5割軽減",IF(E57&lt;=E55,"2割軽減",0))))</f>
        <v>2割軽減</v>
      </c>
      <c r="H59" s="6"/>
      <c r="J59" s="6">
        <f>SUM(J53:J57)</f>
        <v>98795</v>
      </c>
      <c r="O59" s="6">
        <f>SUM(O53:O57)</f>
        <v>30570</v>
      </c>
      <c r="T59" s="6">
        <f>SUM(T53:T57)</f>
        <v>0</v>
      </c>
    </row>
    <row r="60" spans="1:23" hidden="1" x14ac:dyDescent="0.4">
      <c r="D60" s="6">
        <f>IF(SUM(D53:D58)-1&lt;0,0,SUM(D53:D58)-1)</f>
        <v>0</v>
      </c>
      <c r="E60">
        <f>IF(E59="7割軽減",0.7,IF(E59="5割軽減",0.5,IF(E59="2割軽減",0.2,0)))</f>
        <v>0.2</v>
      </c>
      <c r="J60" s="5">
        <f>IF(J59&gt;I40*MAX(G5:G9)/12,I40*MAX(G5:G9)/12,J59)</f>
        <v>98795</v>
      </c>
      <c r="O60" s="5">
        <f>IF(O59&gt;J40*MAX(G5:G9)/12,J40*MAX(G5:G9)/12,O59)</f>
        <v>30570</v>
      </c>
      <c r="T60" s="5">
        <f>IF(T59&gt;K40*MAX(H5:H9)/12,K40*MAX(H5:H9)/12,T59)</f>
        <v>0</v>
      </c>
    </row>
  </sheetData>
  <mergeCells count="12">
    <mergeCell ref="A30:B30"/>
    <mergeCell ref="C30:D30"/>
    <mergeCell ref="E30:F30"/>
    <mergeCell ref="A31:B31"/>
    <mergeCell ref="C31:D31"/>
    <mergeCell ref="E31:F31"/>
    <mergeCell ref="A25:B25"/>
    <mergeCell ref="C25:D25"/>
    <mergeCell ref="E25:F25"/>
    <mergeCell ref="A26:B26"/>
    <mergeCell ref="C26:D26"/>
    <mergeCell ref="E26:F26"/>
  </mergeCells>
  <phoneticPr fontId="1"/>
  <dataValidations count="6">
    <dataValidation type="list" allowBlank="1" showInputMessage="1" showErrorMessage="1" sqref="F5:F9">
      <formula1>$D$40:$D$41</formula1>
    </dataValidation>
    <dataValidation type="list" allowBlank="1" showInputMessage="1" showErrorMessage="1" sqref="A31:B31">
      <formula1>$F$37:$F$46</formula1>
    </dataValidation>
    <dataValidation type="list" allowBlank="1" showInputMessage="1" showErrorMessage="1" sqref="G5:G9">
      <formula1>$E$38:$E$49</formula1>
    </dataValidation>
    <dataValidation type="list" allowBlank="1" showInputMessage="1" showErrorMessage="1" sqref="H5:H9">
      <formula1>$E$37:$E$49</formula1>
    </dataValidation>
    <dataValidation type="list" allowBlank="1" showInputMessage="1" showErrorMessage="1" sqref="E5:E10">
      <formula1>$D$37:$D$38</formula1>
    </dataValidation>
    <dataValidation type="list" allowBlank="1" showInputMessage="1" showErrorMessage="1" sqref="C5:D10">
      <formula1>$C$37:$C$38</formula1>
    </dataValidation>
  </dataValidations>
  <pageMargins left="0.59055118110236215" right="0.59055118110236215" top="0.59055118110236215" bottom="0.59055118110236215" header="0.31496062992125984" footer="0.31496062992125984"/>
  <pageSetup paperSize="9" scale="8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W60"/>
  <sheetViews>
    <sheetView showGridLines="0" view="pageBreakPreview" zoomScale="85" zoomScaleNormal="70" zoomScaleSheetLayoutView="85" workbookViewId="0">
      <selection activeCell="B5" sqref="B5"/>
    </sheetView>
  </sheetViews>
  <sheetFormatPr defaultRowHeight="18.75" x14ac:dyDescent="0.4"/>
  <cols>
    <col min="1" max="12" width="13.5" customWidth="1"/>
    <col min="13" max="16" width="13.625" customWidth="1"/>
    <col min="17" max="25" width="13.5" customWidth="1"/>
  </cols>
  <sheetData>
    <row r="1" spans="1:11" ht="24" x14ac:dyDescent="0.5">
      <c r="A1" s="28" t="s">
        <v>70</v>
      </c>
      <c r="B1" s="12"/>
      <c r="C1" s="12"/>
      <c r="D1" s="12"/>
      <c r="E1" s="27" t="s">
        <v>82</v>
      </c>
      <c r="F1" s="12"/>
      <c r="G1" s="12"/>
      <c r="H1" s="12"/>
      <c r="I1" s="12"/>
      <c r="J1" s="12"/>
      <c r="K1" s="12"/>
    </row>
    <row r="2" spans="1:11" ht="18.75" customHeight="1" x14ac:dyDescent="0.5">
      <c r="A2" s="25"/>
      <c r="B2" s="12"/>
      <c r="C2" s="12"/>
      <c r="D2" s="12"/>
      <c r="E2" s="12"/>
      <c r="F2" s="12"/>
      <c r="G2" s="12"/>
      <c r="H2" s="12"/>
      <c r="I2" s="12"/>
      <c r="J2" s="12"/>
      <c r="K2" s="12"/>
    </row>
    <row r="3" spans="1:11" ht="19.5" customHeight="1" x14ac:dyDescent="0.5">
      <c r="A3" s="23" t="s">
        <v>59</v>
      </c>
      <c r="B3" s="12"/>
      <c r="C3" s="12"/>
      <c r="D3" s="12"/>
      <c r="E3" s="12"/>
      <c r="F3" s="12"/>
      <c r="G3" s="12"/>
      <c r="H3" s="12"/>
      <c r="I3" s="12"/>
      <c r="J3" s="12"/>
      <c r="K3" s="12"/>
    </row>
    <row r="4" spans="1:11" x14ac:dyDescent="0.4">
      <c r="A4" s="31"/>
      <c r="B4" s="31" t="s">
        <v>0</v>
      </c>
      <c r="C4" s="31" t="s">
        <v>75</v>
      </c>
      <c r="D4" s="31" t="s">
        <v>2</v>
      </c>
      <c r="E4" s="31" t="s">
        <v>1</v>
      </c>
      <c r="F4" s="31" t="s">
        <v>79</v>
      </c>
      <c r="G4" s="31" t="s">
        <v>3</v>
      </c>
      <c r="H4" s="31" t="s">
        <v>41</v>
      </c>
      <c r="I4" s="31" t="s">
        <v>10</v>
      </c>
      <c r="J4" s="31" t="s">
        <v>11</v>
      </c>
    </row>
    <row r="5" spans="1:11" x14ac:dyDescent="0.4">
      <c r="A5" s="9" t="s">
        <v>4</v>
      </c>
      <c r="B5" s="8">
        <v>500000</v>
      </c>
      <c r="C5" s="8" t="s">
        <v>42</v>
      </c>
      <c r="D5" s="8" t="s">
        <v>43</v>
      </c>
      <c r="E5" s="8" t="s">
        <v>15</v>
      </c>
      <c r="F5" s="8" t="s">
        <v>81</v>
      </c>
      <c r="G5" s="8">
        <v>7</v>
      </c>
      <c r="H5" s="8">
        <v>7</v>
      </c>
      <c r="I5" s="32">
        <f t="shared" ref="I5:I10" si="0">IF(B5=0,0,IF(B5-B53&lt;0,0,B5-B53))</f>
        <v>500000</v>
      </c>
      <c r="J5" s="32">
        <f>IF(B5=0,0,IF(B5-430000&lt;0,0,B5-430000))</f>
        <v>70000</v>
      </c>
    </row>
    <row r="6" spans="1:11" x14ac:dyDescent="0.4">
      <c r="A6" s="9" t="s">
        <v>5</v>
      </c>
      <c r="B6" s="8"/>
      <c r="C6" s="8"/>
      <c r="D6" s="8"/>
      <c r="E6" s="8"/>
      <c r="F6" s="8"/>
      <c r="G6" s="8"/>
      <c r="H6" s="8"/>
      <c r="I6" s="32">
        <f t="shared" si="0"/>
        <v>0</v>
      </c>
      <c r="J6" s="32">
        <f>IF(B6=0,0,IF(B6-430000&lt;0,0,B6-430000))</f>
        <v>0</v>
      </c>
    </row>
    <row r="7" spans="1:11" x14ac:dyDescent="0.4">
      <c r="A7" s="9" t="s">
        <v>6</v>
      </c>
      <c r="B7" s="8"/>
      <c r="C7" s="8"/>
      <c r="D7" s="8"/>
      <c r="E7" s="8"/>
      <c r="F7" s="8"/>
      <c r="G7" s="8"/>
      <c r="H7" s="8"/>
      <c r="I7" s="32">
        <f t="shared" si="0"/>
        <v>0</v>
      </c>
      <c r="J7" s="32">
        <f>IF(B7=0,0,IF(B7-430000&lt;0,0,B7-430000))</f>
        <v>0</v>
      </c>
    </row>
    <row r="8" spans="1:11" x14ac:dyDescent="0.4">
      <c r="A8" s="9" t="s">
        <v>7</v>
      </c>
      <c r="B8" s="8"/>
      <c r="C8" s="8"/>
      <c r="D8" s="8"/>
      <c r="E8" s="8"/>
      <c r="F8" s="8"/>
      <c r="G8" s="8"/>
      <c r="H8" s="8"/>
      <c r="I8" s="32">
        <f t="shared" si="0"/>
        <v>0</v>
      </c>
      <c r="J8" s="32">
        <f>IF(B8=0,0,IF(B8-430000&lt;0,0,B8-430000))</f>
        <v>0</v>
      </c>
    </row>
    <row r="9" spans="1:11" x14ac:dyDescent="0.4">
      <c r="A9" s="9" t="s">
        <v>8</v>
      </c>
      <c r="B9" s="8"/>
      <c r="C9" s="8"/>
      <c r="D9" s="8"/>
      <c r="E9" s="8"/>
      <c r="F9" s="8"/>
      <c r="G9" s="8"/>
      <c r="H9" s="8"/>
      <c r="I9" s="32">
        <f t="shared" si="0"/>
        <v>0</v>
      </c>
      <c r="J9" s="32">
        <f>IF(B9=0,0,IF(B9-430000&lt;0,0,B9-430000))</f>
        <v>0</v>
      </c>
    </row>
    <row r="10" spans="1:11" x14ac:dyDescent="0.4">
      <c r="A10" s="9" t="s">
        <v>9</v>
      </c>
      <c r="B10" s="8">
        <v>1200000</v>
      </c>
      <c r="C10" s="8" t="s">
        <v>43</v>
      </c>
      <c r="D10" s="8" t="s">
        <v>42</v>
      </c>
      <c r="E10" s="8" t="s">
        <v>16</v>
      </c>
      <c r="F10" s="7" t="s">
        <v>40</v>
      </c>
      <c r="G10" s="7" t="s">
        <v>40</v>
      </c>
      <c r="H10" s="7" t="s">
        <v>40</v>
      </c>
      <c r="I10" s="32">
        <f t="shared" si="0"/>
        <v>1050000</v>
      </c>
      <c r="J10" s="7" t="s">
        <v>40</v>
      </c>
    </row>
    <row r="11" spans="1:11" x14ac:dyDescent="0.4">
      <c r="A11" s="26" t="s">
        <v>83</v>
      </c>
      <c r="B11" s="13"/>
      <c r="C11" s="13"/>
      <c r="D11" s="13"/>
      <c r="E11" s="13"/>
      <c r="F11" s="13"/>
      <c r="G11" s="13"/>
      <c r="H11" s="14"/>
    </row>
    <row r="12" spans="1:11" x14ac:dyDescent="0.4">
      <c r="A12" s="2" t="s">
        <v>63</v>
      </c>
      <c r="B12" s="13"/>
      <c r="C12" s="13"/>
      <c r="D12" s="13"/>
      <c r="E12" s="13"/>
      <c r="F12" s="13"/>
      <c r="G12" s="13"/>
      <c r="H12" s="14"/>
    </row>
    <row r="13" spans="1:11" x14ac:dyDescent="0.4">
      <c r="A13" s="2" t="s">
        <v>76</v>
      </c>
      <c r="B13" s="13"/>
      <c r="C13" s="13"/>
      <c r="D13" s="13"/>
      <c r="E13" s="13"/>
      <c r="F13" s="13"/>
      <c r="G13" s="13"/>
      <c r="H13" s="14"/>
    </row>
    <row r="14" spans="1:11" x14ac:dyDescent="0.4">
      <c r="A14" s="2" t="s">
        <v>57</v>
      </c>
      <c r="B14" s="13"/>
      <c r="C14" s="13"/>
      <c r="D14" s="13"/>
      <c r="E14" s="13"/>
      <c r="F14" s="13"/>
      <c r="G14" s="13"/>
      <c r="H14" s="14"/>
    </row>
    <row r="15" spans="1:11" x14ac:dyDescent="0.4">
      <c r="A15" s="2" t="s">
        <v>84</v>
      </c>
      <c r="B15" s="13"/>
      <c r="C15" s="13"/>
      <c r="D15" s="13"/>
      <c r="E15" s="13"/>
      <c r="F15" s="13"/>
      <c r="G15" s="13"/>
      <c r="H15" s="14"/>
    </row>
    <row r="16" spans="1:11" x14ac:dyDescent="0.4">
      <c r="A16" s="2" t="s">
        <v>85</v>
      </c>
      <c r="B16" s="13"/>
      <c r="C16" s="13"/>
      <c r="D16" s="13"/>
      <c r="E16" s="13"/>
      <c r="F16" s="13"/>
      <c r="G16" s="13"/>
      <c r="H16" s="14"/>
    </row>
    <row r="17" spans="1:11" x14ac:dyDescent="0.4">
      <c r="A17" s="2" t="s">
        <v>86</v>
      </c>
      <c r="B17" s="13"/>
      <c r="C17" s="13"/>
      <c r="D17" s="13"/>
      <c r="E17" s="13"/>
      <c r="F17" s="13"/>
      <c r="G17" s="13"/>
      <c r="H17" s="14"/>
    </row>
    <row r="18" spans="1:11" x14ac:dyDescent="0.4">
      <c r="A18" s="2" t="s">
        <v>87</v>
      </c>
      <c r="B18" s="13"/>
      <c r="C18" s="13"/>
      <c r="D18" s="13"/>
      <c r="E18" s="13"/>
      <c r="F18" s="13"/>
      <c r="G18" s="13"/>
      <c r="H18" s="14"/>
    </row>
    <row r="19" spans="1:11" x14ac:dyDescent="0.4">
      <c r="A19" s="2" t="s">
        <v>64</v>
      </c>
      <c r="B19" s="13"/>
      <c r="C19" s="13"/>
      <c r="D19" s="13"/>
      <c r="E19" s="13"/>
      <c r="F19" s="13"/>
      <c r="G19" s="13"/>
      <c r="H19" s="14"/>
    </row>
    <row r="20" spans="1:11" x14ac:dyDescent="0.4">
      <c r="A20" s="2" t="s">
        <v>58</v>
      </c>
      <c r="B20" s="13"/>
      <c r="C20" s="13"/>
      <c r="D20" s="13"/>
      <c r="E20" s="13"/>
      <c r="F20" s="13"/>
      <c r="G20" s="13"/>
      <c r="H20" s="14"/>
    </row>
    <row r="21" spans="1:11" x14ac:dyDescent="0.4">
      <c r="A21" s="2" t="s">
        <v>65</v>
      </c>
      <c r="B21" s="13"/>
      <c r="C21" s="13"/>
      <c r="D21" s="13"/>
      <c r="E21" s="13"/>
      <c r="F21" s="13"/>
      <c r="G21" s="13"/>
      <c r="H21" s="14"/>
    </row>
    <row r="22" spans="1:11" x14ac:dyDescent="0.4">
      <c r="A22" s="2" t="s">
        <v>74</v>
      </c>
      <c r="B22" s="13"/>
      <c r="C22" s="13"/>
      <c r="D22" s="13"/>
      <c r="E22" s="13"/>
      <c r="F22" s="13"/>
      <c r="G22" s="13"/>
      <c r="H22" s="14"/>
    </row>
    <row r="23" spans="1:11" x14ac:dyDescent="0.4">
      <c r="A23" s="3"/>
      <c r="B23" s="3"/>
      <c r="C23" s="3"/>
      <c r="D23" s="3"/>
      <c r="E23" s="3"/>
      <c r="F23" s="3"/>
      <c r="G23" s="3"/>
      <c r="H23" s="3"/>
    </row>
    <row r="24" spans="1:11" ht="19.5" x14ac:dyDescent="0.4">
      <c r="A24" s="24" t="s">
        <v>46</v>
      </c>
    </row>
    <row r="25" spans="1:11" x14ac:dyDescent="0.4">
      <c r="A25" s="39" t="s">
        <v>60</v>
      </c>
      <c r="B25" s="40"/>
      <c r="C25" s="39" t="s">
        <v>61</v>
      </c>
      <c r="D25" s="40"/>
      <c r="E25" s="45" t="s">
        <v>12</v>
      </c>
      <c r="F25" s="45"/>
    </row>
    <row r="26" spans="1:11" x14ac:dyDescent="0.4">
      <c r="A26" s="41">
        <f>ROUNDDOWN(J60,-2)+ROUNDDOWN(O60,-2)+ROUNDDOWN(T60,-2)</f>
        <v>33400</v>
      </c>
      <c r="B26" s="42"/>
      <c r="C26" s="43">
        <f>IF(A26=0,0,A26/MAX(G5:G10))</f>
        <v>4771.4285714285716</v>
      </c>
      <c r="D26" s="44"/>
      <c r="E26" s="46" t="str">
        <f>IF(E59=0,"軽減なし",E59)</f>
        <v>軽減なし</v>
      </c>
      <c r="F26" s="46"/>
    </row>
    <row r="27" spans="1:11" x14ac:dyDescent="0.4">
      <c r="A27" s="16" t="s">
        <v>68</v>
      </c>
      <c r="B27" s="17"/>
      <c r="C27" s="18"/>
      <c r="D27" s="18"/>
      <c r="E27" s="19"/>
      <c r="F27" s="19"/>
    </row>
    <row r="28" spans="1:11" x14ac:dyDescent="0.4">
      <c r="A28" s="3"/>
      <c r="B28" s="3"/>
      <c r="C28" s="3"/>
      <c r="D28" s="3"/>
    </row>
    <row r="29" spans="1:11" ht="19.5" x14ac:dyDescent="0.4">
      <c r="A29" s="11" t="s">
        <v>47</v>
      </c>
      <c r="C29" s="1"/>
      <c r="D29" s="1"/>
      <c r="E29" s="1"/>
      <c r="F29" s="1"/>
      <c r="G29" s="1"/>
      <c r="H29" s="1"/>
      <c r="I29" s="1"/>
      <c r="J29" s="1"/>
      <c r="K29" s="1"/>
    </row>
    <row r="30" spans="1:11" x14ac:dyDescent="0.4">
      <c r="A30" s="38" t="s">
        <v>13</v>
      </c>
      <c r="B30" s="38"/>
      <c r="C30" s="38" t="s">
        <v>45</v>
      </c>
      <c r="D30" s="38"/>
      <c r="E30" s="33" t="s">
        <v>62</v>
      </c>
      <c r="F30" s="34"/>
      <c r="G30" s="1"/>
      <c r="H30" s="1"/>
      <c r="I30" s="1"/>
      <c r="J30" s="1"/>
      <c r="K30" s="1"/>
    </row>
    <row r="31" spans="1:11" x14ac:dyDescent="0.4">
      <c r="A31" s="37" t="s">
        <v>20</v>
      </c>
      <c r="B31" s="37"/>
      <c r="C31" s="35" t="str">
        <f>IF(OR(A31=F37,A31=F38),G37,IF(A31=F39,G39,IF(A31=F40,G40,IF(A31=F41,G41,IF(A31=F42,G42,IF(A31=F43,G43,IF(A31=F44,G44,IF(A31=F45,G45,IF(A31=F46,G46,"")))))))))</f>
        <v>10月末から翌年3月末まで（6回払）</v>
      </c>
      <c r="D31" s="35"/>
      <c r="E31" s="36">
        <f>IF(C31=G37,A26/9,IF(C31=G39,A26/8,IF(C31=G40,A26/7,IF(C31=G41,A26/6,IF(C31=G42,A26/5,IF(C31=G43,A26/4,IF(C31=G44,A26/3,IF(C31=G45,A26/2,IF(C31=G46,A26,"")))))))))</f>
        <v>5566.666666666667</v>
      </c>
      <c r="F31" s="36"/>
      <c r="G31" s="1"/>
      <c r="H31" s="1"/>
      <c r="I31" s="1"/>
      <c r="J31" s="1"/>
      <c r="K31" s="1"/>
    </row>
    <row r="32" spans="1:11" x14ac:dyDescent="0.4">
      <c r="A32" t="s">
        <v>67</v>
      </c>
    </row>
    <row r="34" spans="1:11" x14ac:dyDescent="0.4">
      <c r="K34" s="15" t="s">
        <v>66</v>
      </c>
    </row>
    <row r="36" spans="1:11" hidden="1" x14ac:dyDescent="0.4">
      <c r="A36" t="s">
        <v>14</v>
      </c>
      <c r="H36" t="s">
        <v>31</v>
      </c>
    </row>
    <row r="37" spans="1:11" hidden="1" x14ac:dyDescent="0.4">
      <c r="C37" t="s">
        <v>42</v>
      </c>
      <c r="D37" t="s">
        <v>15</v>
      </c>
      <c r="E37">
        <v>0</v>
      </c>
      <c r="F37" t="s">
        <v>44</v>
      </c>
      <c r="G37" t="s">
        <v>48</v>
      </c>
      <c r="I37" t="s">
        <v>36</v>
      </c>
      <c r="J37" t="s">
        <v>37</v>
      </c>
      <c r="K37" t="s">
        <v>38</v>
      </c>
    </row>
    <row r="38" spans="1:11" hidden="1" x14ac:dyDescent="0.4">
      <c r="C38" t="s">
        <v>43</v>
      </c>
      <c r="D38" t="s">
        <v>16</v>
      </c>
      <c r="E38">
        <v>1</v>
      </c>
      <c r="F38" t="s">
        <v>17</v>
      </c>
      <c r="H38" t="s">
        <v>32</v>
      </c>
      <c r="I38" s="20">
        <v>6.9500000000000006E-2</v>
      </c>
      <c r="J38" s="20">
        <v>2.1000000000000001E-2</v>
      </c>
      <c r="K38" s="20">
        <v>1.6E-2</v>
      </c>
    </row>
    <row r="39" spans="1:11" hidden="1" x14ac:dyDescent="0.4">
      <c r="E39">
        <v>2</v>
      </c>
      <c r="F39" t="s">
        <v>18</v>
      </c>
      <c r="G39" t="s">
        <v>49</v>
      </c>
      <c r="H39" t="s">
        <v>33</v>
      </c>
      <c r="I39" s="21">
        <v>28300</v>
      </c>
      <c r="J39" s="21">
        <v>9000</v>
      </c>
      <c r="K39" s="21">
        <v>12600</v>
      </c>
    </row>
    <row r="40" spans="1:11" hidden="1" x14ac:dyDescent="0.4">
      <c r="D40" t="s">
        <v>80</v>
      </c>
      <c r="E40">
        <v>3</v>
      </c>
      <c r="F40" t="s">
        <v>19</v>
      </c>
      <c r="G40" t="s">
        <v>50</v>
      </c>
      <c r="H40" t="s">
        <v>39</v>
      </c>
      <c r="I40" s="21">
        <v>650000</v>
      </c>
      <c r="J40" s="21">
        <v>220000</v>
      </c>
      <c r="K40" s="21">
        <v>170000</v>
      </c>
    </row>
    <row r="41" spans="1:11" hidden="1" x14ac:dyDescent="0.4">
      <c r="D41" t="s">
        <v>81</v>
      </c>
      <c r="E41">
        <v>4</v>
      </c>
      <c r="F41" t="s">
        <v>20</v>
      </c>
      <c r="G41" t="s">
        <v>51</v>
      </c>
    </row>
    <row r="42" spans="1:11" hidden="1" x14ac:dyDescent="0.4">
      <c r="E42">
        <v>5</v>
      </c>
      <c r="F42" t="s">
        <v>21</v>
      </c>
      <c r="G42" t="s">
        <v>52</v>
      </c>
      <c r="H42" t="s">
        <v>34</v>
      </c>
      <c r="I42" s="21">
        <v>295000</v>
      </c>
    </row>
    <row r="43" spans="1:11" hidden="1" x14ac:dyDescent="0.4">
      <c r="E43">
        <v>6</v>
      </c>
      <c r="F43" t="s">
        <v>22</v>
      </c>
      <c r="G43" t="s">
        <v>53</v>
      </c>
      <c r="H43" t="s">
        <v>35</v>
      </c>
      <c r="I43" s="21">
        <v>545000</v>
      </c>
    </row>
    <row r="44" spans="1:11" hidden="1" x14ac:dyDescent="0.4">
      <c r="E44">
        <v>7</v>
      </c>
      <c r="F44" t="s">
        <v>23</v>
      </c>
      <c r="G44" t="s">
        <v>54</v>
      </c>
    </row>
    <row r="45" spans="1:11" hidden="1" x14ac:dyDescent="0.4">
      <c r="E45">
        <v>8</v>
      </c>
      <c r="F45" t="s">
        <v>24</v>
      </c>
      <c r="G45" t="s">
        <v>55</v>
      </c>
    </row>
    <row r="46" spans="1:11" hidden="1" x14ac:dyDescent="0.4">
      <c r="E46">
        <v>9</v>
      </c>
      <c r="F46" t="s">
        <v>25</v>
      </c>
      <c r="G46" t="s">
        <v>56</v>
      </c>
    </row>
    <row r="47" spans="1:11" hidden="1" x14ac:dyDescent="0.4">
      <c r="E47">
        <v>10</v>
      </c>
    </row>
    <row r="48" spans="1:11" hidden="1" x14ac:dyDescent="0.4">
      <c r="E48">
        <v>11</v>
      </c>
    </row>
    <row r="49" spans="1:23" hidden="1" x14ac:dyDescent="0.4">
      <c r="E49">
        <v>12</v>
      </c>
    </row>
    <row r="50" spans="1:23" hidden="1" x14ac:dyDescent="0.4">
      <c r="A50" t="s">
        <v>26</v>
      </c>
    </row>
    <row r="51" spans="1:23" hidden="1" x14ac:dyDescent="0.4">
      <c r="C51" t="s">
        <v>12</v>
      </c>
      <c r="F51" t="s">
        <v>36</v>
      </c>
      <c r="K51" t="s">
        <v>37</v>
      </c>
      <c r="P51" t="s">
        <v>38</v>
      </c>
    </row>
    <row r="52" spans="1:23" hidden="1" x14ac:dyDescent="0.4">
      <c r="B52" t="s">
        <v>27</v>
      </c>
      <c r="C52" t="s">
        <v>28</v>
      </c>
      <c r="D52" t="s">
        <v>78</v>
      </c>
      <c r="E52" t="s">
        <v>12</v>
      </c>
      <c r="F52" t="s">
        <v>29</v>
      </c>
      <c r="G52" t="s">
        <v>30</v>
      </c>
      <c r="H52" t="s">
        <v>71</v>
      </c>
      <c r="I52" t="s">
        <v>72</v>
      </c>
      <c r="J52" t="s">
        <v>73</v>
      </c>
      <c r="K52" t="s">
        <v>29</v>
      </c>
      <c r="L52" t="s">
        <v>30</v>
      </c>
      <c r="M52" t="s">
        <v>71</v>
      </c>
      <c r="N52" t="s">
        <v>72</v>
      </c>
      <c r="O52" t="s">
        <v>73</v>
      </c>
      <c r="P52" t="s">
        <v>29</v>
      </c>
      <c r="Q52" t="s">
        <v>30</v>
      </c>
      <c r="R52" t="s">
        <v>71</v>
      </c>
      <c r="S52" t="s">
        <v>72</v>
      </c>
      <c r="T52" t="s">
        <v>73</v>
      </c>
    </row>
    <row r="53" spans="1:23" hidden="1" x14ac:dyDescent="0.4">
      <c r="A53" t="s">
        <v>4</v>
      </c>
      <c r="B53" s="5">
        <f t="shared" ref="B53:B58" si="1">IF(AND(D5="有",E5="65歳以上"),150000,0)</f>
        <v>0</v>
      </c>
      <c r="C53" s="5">
        <f>COUNTA(B5:B9)</f>
        <v>1</v>
      </c>
      <c r="D53" s="5">
        <f t="shared" ref="D53:D58" si="2">IF(OR(C5="有",D5="有"),1,0)</f>
        <v>1</v>
      </c>
      <c r="E53" s="5">
        <f>IF(C53=0,0,430000+100000*D60)</f>
        <v>530000</v>
      </c>
      <c r="F53" s="5">
        <f>ROUNDDOWN(J5*I$38,0)</f>
        <v>4865</v>
      </c>
      <c r="G53" s="5">
        <f>IF(B5="",0,IF(F5="6歳未満",(I$39*(1-E$60))/2,I$39*(1-E$60)))</f>
        <v>28300</v>
      </c>
      <c r="H53" s="5">
        <f>SUM(F53:G53)</f>
        <v>33165</v>
      </c>
      <c r="I53" s="5">
        <f>H53/12</f>
        <v>2763.75</v>
      </c>
      <c r="J53" s="5">
        <f>I53*G5</f>
        <v>19346.25</v>
      </c>
      <c r="K53" s="5">
        <f>ROUNDDOWN(J5*J$38,0)</f>
        <v>1470</v>
      </c>
      <c r="L53" s="5">
        <f>IF(B5="",0,IF(F5="6歳未満",(J$39*(1-E$60))/2,J$39*(1-E$60)))</f>
        <v>9000</v>
      </c>
      <c r="M53" s="5">
        <f>SUM(K53:L53)</f>
        <v>10470</v>
      </c>
      <c r="N53" s="5">
        <f>M53/12</f>
        <v>872.5</v>
      </c>
      <c r="O53" s="5">
        <f>N53*G5</f>
        <v>6107.5</v>
      </c>
      <c r="P53" s="5">
        <f>ROUNDDOWN(J5*K$38,0)</f>
        <v>1120</v>
      </c>
      <c r="Q53" s="5">
        <f>IF(B5="",0,K$39*(1-E$60))</f>
        <v>12600</v>
      </c>
      <c r="R53" s="5">
        <f>SUM(P53:Q53)</f>
        <v>13720</v>
      </c>
      <c r="S53" s="5">
        <f>R53/12</f>
        <v>1143.3333333333333</v>
      </c>
      <c r="T53" s="5">
        <f>S53*H5</f>
        <v>8003.333333333333</v>
      </c>
      <c r="U53" s="5"/>
      <c r="V53" s="5"/>
      <c r="W53" s="5"/>
    </row>
    <row r="54" spans="1:23" hidden="1" x14ac:dyDescent="0.4">
      <c r="A54" t="s">
        <v>5</v>
      </c>
      <c r="B54" s="5">
        <f t="shared" si="1"/>
        <v>0</v>
      </c>
      <c r="D54" s="5">
        <f t="shared" si="2"/>
        <v>0</v>
      </c>
      <c r="E54" s="5">
        <f>IF(C53=0,0,430000+I42*C53+100000*D60)</f>
        <v>825000</v>
      </c>
      <c r="F54" s="5">
        <f>ROUNDDOWN(J6*I$38,0)</f>
        <v>0</v>
      </c>
      <c r="G54" s="5">
        <f>IF(B6="",0,IF(F6="6歳未満",(I$39*(1-E$60))/2,I$39*(1-E$60)))</f>
        <v>0</v>
      </c>
      <c r="H54" s="5">
        <f>SUM(F54:G54)</f>
        <v>0</v>
      </c>
      <c r="I54" s="5">
        <f>H54/12</f>
        <v>0</v>
      </c>
      <c r="J54" s="5">
        <f>I54*G6</f>
        <v>0</v>
      </c>
      <c r="K54" s="5">
        <f>ROUNDDOWN(J6*J$38,0)</f>
        <v>0</v>
      </c>
      <c r="L54" s="5">
        <f>IF(B6="",0,IF(F6="6歳未満",(J$39*(1-E$60))/2,J$39*(1-E$60)))</f>
        <v>0</v>
      </c>
      <c r="M54" s="5">
        <f>SUM(K54:L54)</f>
        <v>0</v>
      </c>
      <c r="N54" s="5">
        <f>M54/12</f>
        <v>0</v>
      </c>
      <c r="O54" s="5">
        <f>N54*G6</f>
        <v>0</v>
      </c>
      <c r="P54" s="5">
        <f>ROUNDDOWN(J6*K$38,0)</f>
        <v>0</v>
      </c>
      <c r="Q54" s="5">
        <f>IF(B6="",0,K$39*(1-E$60))</f>
        <v>0</v>
      </c>
      <c r="R54" s="5">
        <f t="shared" ref="R54:R57" si="3">SUM(P54:Q54)</f>
        <v>0</v>
      </c>
      <c r="S54" s="5">
        <f t="shared" ref="S54:S57" si="4">R54/12</f>
        <v>0</v>
      </c>
      <c r="T54" s="5">
        <f>S54*H6</f>
        <v>0</v>
      </c>
      <c r="U54" s="5"/>
      <c r="V54" s="5"/>
      <c r="W54" s="5"/>
    </row>
    <row r="55" spans="1:23" hidden="1" x14ac:dyDescent="0.4">
      <c r="A55" t="s">
        <v>6</v>
      </c>
      <c r="B55" s="5">
        <f t="shared" si="1"/>
        <v>0</v>
      </c>
      <c r="D55" s="5">
        <f t="shared" si="2"/>
        <v>0</v>
      </c>
      <c r="E55" s="5">
        <f>IF(C53=0,0,430000+I43*C53+100000*D60)</f>
        <v>1075000</v>
      </c>
      <c r="F55" s="5">
        <f>ROUNDDOWN(J7*I$38,0)</f>
        <v>0</v>
      </c>
      <c r="G55" s="5">
        <f>IF(B7="",0,IF(F7="6歳未満",(I$39*(1-E$60))/2,I$39*(1-E$60)))</f>
        <v>0</v>
      </c>
      <c r="H55" s="5">
        <f>SUM(F55:G55)</f>
        <v>0</v>
      </c>
      <c r="I55" s="5">
        <f>H55/12</f>
        <v>0</v>
      </c>
      <c r="J55" s="5">
        <f>I55*G7</f>
        <v>0</v>
      </c>
      <c r="K55" s="5">
        <f>ROUNDDOWN(J7*J$38,0)</f>
        <v>0</v>
      </c>
      <c r="L55" s="5">
        <f>IF(B7="",0,IF(F7="6歳未満",(J$39*(1-E$60))/2,J$39*(1-E$60)))</f>
        <v>0</v>
      </c>
      <c r="M55" s="5">
        <f>SUM(K55:L55)</f>
        <v>0</v>
      </c>
      <c r="N55" s="5">
        <f>M55/12</f>
        <v>0</v>
      </c>
      <c r="O55" s="5">
        <f>N55*G7</f>
        <v>0</v>
      </c>
      <c r="P55" s="5">
        <f>ROUNDDOWN(J7*K$38,0)</f>
        <v>0</v>
      </c>
      <c r="Q55" s="5">
        <f>IF(B7="",0,K$39*(1-E$60))</f>
        <v>0</v>
      </c>
      <c r="R55" s="5">
        <f t="shared" si="3"/>
        <v>0</v>
      </c>
      <c r="S55" s="5">
        <f t="shared" si="4"/>
        <v>0</v>
      </c>
      <c r="T55" s="5">
        <f>S55*H7</f>
        <v>0</v>
      </c>
      <c r="U55" s="5"/>
      <c r="V55" s="5"/>
      <c r="W55" s="5"/>
    </row>
    <row r="56" spans="1:23" hidden="1" x14ac:dyDescent="0.4">
      <c r="A56" t="s">
        <v>7</v>
      </c>
      <c r="B56" s="5">
        <f t="shared" si="1"/>
        <v>0</v>
      </c>
      <c r="D56" s="5">
        <f t="shared" si="2"/>
        <v>0</v>
      </c>
      <c r="F56" s="5">
        <f>ROUNDDOWN(J8*I$38,0)</f>
        <v>0</v>
      </c>
      <c r="G56" s="5">
        <f>IF(B8="",0,IF(F8="6歳未満",(I$39*(1-E$60))/2,I$39*(1-E$60)))</f>
        <v>0</v>
      </c>
      <c r="H56" s="5">
        <f>SUM(F56:G56)</f>
        <v>0</v>
      </c>
      <c r="I56" s="5">
        <f>H56/12</f>
        <v>0</v>
      </c>
      <c r="J56" s="5">
        <f>I56*G8</f>
        <v>0</v>
      </c>
      <c r="K56" s="5">
        <f>ROUNDDOWN(J8*J$38,0)</f>
        <v>0</v>
      </c>
      <c r="L56" s="5">
        <f>IF(B8="",0,IF(F8="6歳未満",(J$39*(1-E$60))/2,J$39*(1-E$60)))</f>
        <v>0</v>
      </c>
      <c r="M56" s="5">
        <f>SUM(K56:L56)</f>
        <v>0</v>
      </c>
      <c r="N56" s="5">
        <f>M56/12</f>
        <v>0</v>
      </c>
      <c r="O56" s="5">
        <f>N56*G8</f>
        <v>0</v>
      </c>
      <c r="P56" s="5">
        <f>ROUNDDOWN(J8*K$38,0)</f>
        <v>0</v>
      </c>
      <c r="Q56" s="5">
        <f>IF(B8="",0,K$39*(1-E$60))</f>
        <v>0</v>
      </c>
      <c r="R56" s="5">
        <f t="shared" si="3"/>
        <v>0</v>
      </c>
      <c r="S56" s="5">
        <f t="shared" si="4"/>
        <v>0</v>
      </c>
      <c r="T56" s="5">
        <f>S56*H8</f>
        <v>0</v>
      </c>
      <c r="U56" s="5"/>
      <c r="V56" s="5"/>
      <c r="W56" s="5"/>
    </row>
    <row r="57" spans="1:23" hidden="1" x14ac:dyDescent="0.4">
      <c r="A57" t="s">
        <v>8</v>
      </c>
      <c r="B57" s="5">
        <f t="shared" si="1"/>
        <v>0</v>
      </c>
      <c r="D57" s="5">
        <f t="shared" si="2"/>
        <v>0</v>
      </c>
      <c r="E57" s="6">
        <f>SUM(I5:I10)</f>
        <v>1550000</v>
      </c>
      <c r="F57" s="5">
        <f>ROUNDDOWN(J9*I$38,0)</f>
        <v>0</v>
      </c>
      <c r="G57" s="5">
        <f>IF(B9="",0,IF(F9="6歳未満",(I$39*(1-E$60))/2,I$39*(1-E$60)))</f>
        <v>0</v>
      </c>
      <c r="H57" s="5">
        <f>SUM(F57:G57)</f>
        <v>0</v>
      </c>
      <c r="I57" s="5">
        <f>H57/12</f>
        <v>0</v>
      </c>
      <c r="J57" s="5">
        <f>I57*G9</f>
        <v>0</v>
      </c>
      <c r="K57" s="5">
        <f>ROUNDDOWN(J9*J$38,0)</f>
        <v>0</v>
      </c>
      <c r="L57" s="5">
        <f>IF(B9="",0,IF(F9="6歳未満",(J$39*(1-E$60))/2,J$39*(1-E$60)))</f>
        <v>0</v>
      </c>
      <c r="M57" s="5">
        <f>SUM(K57:L57)</f>
        <v>0</v>
      </c>
      <c r="N57" s="5">
        <f>M57/12</f>
        <v>0</v>
      </c>
      <c r="O57" s="5">
        <f>N57*G9</f>
        <v>0</v>
      </c>
      <c r="P57" s="5">
        <f>ROUNDDOWN(J9*K$38,0)</f>
        <v>0</v>
      </c>
      <c r="Q57" s="5">
        <f>IF(B9="",0,K$39*(1-E$60))</f>
        <v>0</v>
      </c>
      <c r="R57" s="5">
        <f t="shared" si="3"/>
        <v>0</v>
      </c>
      <c r="S57" s="5">
        <f t="shared" si="4"/>
        <v>0</v>
      </c>
      <c r="T57" s="5">
        <f>S57*H9</f>
        <v>0</v>
      </c>
      <c r="U57" s="5"/>
      <c r="V57" s="5"/>
      <c r="W57" s="5"/>
    </row>
    <row r="58" spans="1:23" hidden="1" x14ac:dyDescent="0.4">
      <c r="A58" t="s">
        <v>9</v>
      </c>
      <c r="B58" s="5">
        <f t="shared" si="1"/>
        <v>150000</v>
      </c>
      <c r="D58" s="5">
        <f t="shared" si="2"/>
        <v>1</v>
      </c>
    </row>
    <row r="59" spans="1:23" hidden="1" x14ac:dyDescent="0.4">
      <c r="E59">
        <f>IF(C53=0,0,IF(E57&lt;=E53,"7割軽減",IF(E57&lt;=E54,"5割軽減",IF(E57&lt;=E55,"2割軽減",0))))</f>
        <v>0</v>
      </c>
      <c r="H59" s="6"/>
      <c r="J59" s="6">
        <f>SUM(J53:J57)</f>
        <v>19346.25</v>
      </c>
      <c r="O59" s="6">
        <f>SUM(O53:O57)</f>
        <v>6107.5</v>
      </c>
      <c r="T59" s="6">
        <f>SUM(T53:T57)</f>
        <v>8003.333333333333</v>
      </c>
    </row>
    <row r="60" spans="1:23" hidden="1" x14ac:dyDescent="0.4">
      <c r="D60" s="6">
        <f>IF(SUM(D53:D58)-1&lt;0,0,SUM(D53:D58)-1)</f>
        <v>1</v>
      </c>
      <c r="E60">
        <f>IF(E59="7割軽減",0.7,IF(E59="5割軽減",0.5,IF(E59="2割軽減",0.2,0)))</f>
        <v>0</v>
      </c>
      <c r="J60" s="5">
        <f>IF(J59&gt;I40*MAX(G5:G9)/12,I40*MAX(G5:G9)/12,J59)</f>
        <v>19346.25</v>
      </c>
      <c r="O60" s="5">
        <f>IF(O59&gt;J40*MAX(G5:G9)/12,J40*MAX(G5:G9)/12,O59)</f>
        <v>6107.5</v>
      </c>
      <c r="T60" s="5">
        <f>IF(T59&gt;K40*MAX(H5:H9)/12,K40*MAX(H5:H9)/12,T59)</f>
        <v>8003.333333333333</v>
      </c>
    </row>
  </sheetData>
  <mergeCells count="12">
    <mergeCell ref="A30:B30"/>
    <mergeCell ref="C30:D30"/>
    <mergeCell ref="E30:F30"/>
    <mergeCell ref="A31:B31"/>
    <mergeCell ref="C31:D31"/>
    <mergeCell ref="E31:F31"/>
    <mergeCell ref="A25:B25"/>
    <mergeCell ref="C25:D25"/>
    <mergeCell ref="E25:F25"/>
    <mergeCell ref="A26:B26"/>
    <mergeCell ref="C26:D26"/>
    <mergeCell ref="E26:F26"/>
  </mergeCells>
  <phoneticPr fontId="1"/>
  <dataValidations count="6">
    <dataValidation type="list" allowBlank="1" showInputMessage="1" showErrorMessage="1" sqref="C5:D10">
      <formula1>$C$37:$C$38</formula1>
    </dataValidation>
    <dataValidation type="list" allowBlank="1" showInputMessage="1" showErrorMessage="1" sqref="E5:E10">
      <formula1>$D$37:$D$38</formula1>
    </dataValidation>
    <dataValidation type="list" allowBlank="1" showInputMessage="1" showErrorMessage="1" sqref="H5:H9">
      <formula1>$E$37:$E$49</formula1>
    </dataValidation>
    <dataValidation type="list" allowBlank="1" showInputMessage="1" showErrorMessage="1" sqref="G5:G9">
      <formula1>$E$38:$E$49</formula1>
    </dataValidation>
    <dataValidation type="list" allowBlank="1" showInputMessage="1" showErrorMessage="1" sqref="A31:B31">
      <formula1>$F$37:$F$46</formula1>
    </dataValidation>
    <dataValidation type="list" allowBlank="1" showInputMessage="1" showErrorMessage="1" sqref="F5:F9">
      <formula1>$D$40:$D$41</formula1>
    </dataValidation>
  </dataValidations>
  <pageMargins left="0.59055118110236215" right="0.59055118110236215" top="0.59055118110236215" bottom="0.59055118110236215" header="0.31496062992125984" footer="0.31496062992125984"/>
  <pageSetup paperSize="9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入力シート</vt:lpstr>
      <vt:lpstr>入力例1</vt:lpstr>
      <vt:lpstr>入力例2</vt:lpstr>
      <vt:lpstr>入力シート!Print_Area</vt:lpstr>
      <vt:lpstr>入力例1!Print_Area</vt:lpstr>
      <vt:lpstr>入力例2!Print_Area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2024-03-05T01:46:11Z</dcterms:modified>
</cp:coreProperties>
</file>